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ntribution and input" sheetId="1" r:id="rId1"/>
    <sheet name="Taxation" sheetId="2" r:id="rId2"/>
    <sheet name="Presentation" sheetId="3" r:id="rId3"/>
  </sheets>
  <calcPr calcId="125725"/>
</workbook>
</file>

<file path=xl/calcChain.xml><?xml version="1.0" encoding="utf-8"?>
<calcChain xmlns="http://schemas.openxmlformats.org/spreadsheetml/2006/main">
  <c r="E13" i="3"/>
  <c r="E15"/>
  <c r="E14"/>
  <c r="F9"/>
  <c r="E9"/>
  <c r="F8"/>
  <c r="E8"/>
  <c r="F7"/>
  <c r="E7"/>
  <c r="F6"/>
  <c r="E6"/>
  <c r="F5"/>
  <c r="E5"/>
  <c r="F4"/>
  <c r="E4"/>
  <c r="C13" i="1"/>
  <c r="D13" s="1"/>
  <c r="G13"/>
  <c r="E5" i="2" s="1"/>
  <c r="B13" i="1"/>
  <c r="B14" s="1"/>
  <c r="E13" l="1"/>
  <c r="F13" s="1"/>
  <c r="J13" s="1"/>
  <c r="K13" s="1"/>
  <c r="E31" i="2"/>
  <c r="G31" s="1"/>
  <c r="E18"/>
  <c r="F31"/>
  <c r="H13" i="1"/>
  <c r="H14" s="1"/>
  <c r="C14"/>
  <c r="B15"/>
  <c r="H31" i="2" l="1"/>
  <c r="L13" i="1"/>
  <c r="I14" s="1"/>
  <c r="E14"/>
  <c r="D14"/>
  <c r="B16"/>
  <c r="H15"/>
  <c r="C15"/>
  <c r="F14" l="1"/>
  <c r="J14" s="1"/>
  <c r="H16"/>
  <c r="B17"/>
  <c r="C16"/>
  <c r="E15"/>
  <c r="D15"/>
  <c r="H17" l="1"/>
  <c r="K14"/>
  <c r="B18"/>
  <c r="H18" s="1"/>
  <c r="C17"/>
  <c r="D16"/>
  <c r="E16"/>
  <c r="F15"/>
  <c r="J15" s="1"/>
  <c r="L14" l="1"/>
  <c r="I15" s="1"/>
  <c r="K15" s="1"/>
  <c r="L15" s="1"/>
  <c r="I16" s="1"/>
  <c r="B19"/>
  <c r="H19" s="1"/>
  <c r="C18"/>
  <c r="E17"/>
  <c r="D17"/>
  <c r="F16"/>
  <c r="J16" s="1"/>
  <c r="K16" l="1"/>
  <c r="L16" s="1"/>
  <c r="I17" s="1"/>
  <c r="B20"/>
  <c r="H20" s="1"/>
  <c r="C19"/>
  <c r="D18"/>
  <c r="E18"/>
  <c r="F17"/>
  <c r="J17" s="1"/>
  <c r="K17" l="1"/>
  <c r="L17" s="1"/>
  <c r="I18" s="1"/>
  <c r="B21"/>
  <c r="F18"/>
  <c r="J18" s="1"/>
  <c r="H21"/>
  <c r="C20"/>
  <c r="E19"/>
  <c r="D19"/>
  <c r="K18" l="1"/>
  <c r="L18" s="1"/>
  <c r="I19" s="1"/>
  <c r="F19"/>
  <c r="J19" s="1"/>
  <c r="B22"/>
  <c r="C21"/>
  <c r="D20"/>
  <c r="E20"/>
  <c r="K19" l="1"/>
  <c r="L19" s="1"/>
  <c r="I20" s="1"/>
  <c r="B23"/>
  <c r="H22"/>
  <c r="C22"/>
  <c r="E21"/>
  <c r="D21"/>
  <c r="F20"/>
  <c r="J20" s="1"/>
  <c r="K20" l="1"/>
  <c r="L20" s="1"/>
  <c r="I21" s="1"/>
  <c r="H23"/>
  <c r="B24"/>
  <c r="F21"/>
  <c r="J21" s="1"/>
  <c r="C23"/>
  <c r="D22"/>
  <c r="E22"/>
  <c r="K21" l="1"/>
  <c r="L21" s="1"/>
  <c r="I22" s="1"/>
  <c r="B25"/>
  <c r="F22"/>
  <c r="J22" s="1"/>
  <c r="K22" s="1"/>
  <c r="H24"/>
  <c r="H25" s="1"/>
  <c r="C24"/>
  <c r="E23"/>
  <c r="D23"/>
  <c r="L22" l="1"/>
  <c r="I23" s="1"/>
  <c r="F23"/>
  <c r="J23" s="1"/>
  <c r="B26"/>
  <c r="C25"/>
  <c r="D24"/>
  <c r="E24"/>
  <c r="K23" l="1"/>
  <c r="L23" s="1"/>
  <c r="I24" s="1"/>
  <c r="B27"/>
  <c r="H26"/>
  <c r="C26"/>
  <c r="E25"/>
  <c r="D25"/>
  <c r="F24"/>
  <c r="J24" s="1"/>
  <c r="K24" s="1"/>
  <c r="L24" s="1"/>
  <c r="I25" s="1"/>
  <c r="H27" l="1"/>
  <c r="B28"/>
  <c r="F25"/>
  <c r="J25" s="1"/>
  <c r="C27"/>
  <c r="D26"/>
  <c r="E26"/>
  <c r="K25" l="1"/>
  <c r="L25" s="1"/>
  <c r="I26" s="1"/>
  <c r="B29"/>
  <c r="F26"/>
  <c r="J26" s="1"/>
  <c r="H28"/>
  <c r="C28"/>
  <c r="E27"/>
  <c r="D27"/>
  <c r="K26" l="1"/>
  <c r="L26" s="1"/>
  <c r="I27" s="1"/>
  <c r="B30"/>
  <c r="H29"/>
  <c r="C29"/>
  <c r="D28"/>
  <c r="E28"/>
  <c r="F27"/>
  <c r="J27" s="1"/>
  <c r="K27" s="1"/>
  <c r="L27" s="1"/>
  <c r="I28" s="1"/>
  <c r="H30" l="1"/>
  <c r="F28"/>
  <c r="J28" s="1"/>
  <c r="B31"/>
  <c r="C30"/>
  <c r="E29"/>
  <c r="D29"/>
  <c r="K28" l="1"/>
  <c r="L28" s="1"/>
  <c r="I29" s="1"/>
  <c r="B32"/>
  <c r="H31"/>
  <c r="C31"/>
  <c r="D30"/>
  <c r="E30"/>
  <c r="F29"/>
  <c r="J29" s="1"/>
  <c r="H32" l="1"/>
  <c r="K29"/>
  <c r="L29" s="1"/>
  <c r="I30" s="1"/>
  <c r="F30"/>
  <c r="J30" s="1"/>
  <c r="B33"/>
  <c r="C32"/>
  <c r="E31"/>
  <c r="D31"/>
  <c r="K30" l="1"/>
  <c r="L30" s="1"/>
  <c r="I31" s="1"/>
  <c r="B34"/>
  <c r="H33"/>
  <c r="C33"/>
  <c r="D32"/>
  <c r="E32"/>
  <c r="F31"/>
  <c r="J31" s="1"/>
  <c r="K31" s="1"/>
  <c r="L31" s="1"/>
  <c r="I32" s="1"/>
  <c r="H34" l="1"/>
  <c r="B35"/>
  <c r="C34"/>
  <c r="E33"/>
  <c r="D33"/>
  <c r="F32"/>
  <c r="J32" s="1"/>
  <c r="K32" s="1"/>
  <c r="L32" s="1"/>
  <c r="I33" s="1"/>
  <c r="H35" l="1"/>
  <c r="B36"/>
  <c r="C35"/>
  <c r="D34"/>
  <c r="E34"/>
  <c r="F33"/>
  <c r="J33" s="1"/>
  <c r="K33" s="1"/>
  <c r="L33" s="1"/>
  <c r="I34" s="1"/>
  <c r="F34" l="1"/>
  <c r="J34" s="1"/>
  <c r="K34" s="1"/>
  <c r="L34" s="1"/>
  <c r="I35" s="1"/>
  <c r="B37"/>
  <c r="H36"/>
  <c r="C36"/>
  <c r="E35"/>
  <c r="D35"/>
  <c r="H37" l="1"/>
  <c r="B38"/>
  <c r="C37"/>
  <c r="D36"/>
  <c r="E36"/>
  <c r="F35"/>
  <c r="J35" s="1"/>
  <c r="K35" s="1"/>
  <c r="L35" s="1"/>
  <c r="I36" s="1"/>
  <c r="H38" l="1"/>
  <c r="F36"/>
  <c r="J36" s="1"/>
  <c r="K36" s="1"/>
  <c r="L36" s="1"/>
  <c r="I37" s="1"/>
  <c r="B39"/>
  <c r="H39" s="1"/>
  <c r="C38"/>
  <c r="E37"/>
  <c r="D37"/>
  <c r="B40" l="1"/>
  <c r="H40" s="1"/>
  <c r="C39"/>
  <c r="D38"/>
  <c r="E38"/>
  <c r="F37"/>
  <c r="J37" s="1"/>
  <c r="K37" s="1"/>
  <c r="L37" s="1"/>
  <c r="I38" s="1"/>
  <c r="F38" l="1"/>
  <c r="J38" s="1"/>
  <c r="B41"/>
  <c r="H41" s="1"/>
  <c r="C40"/>
  <c r="E39"/>
  <c r="D39"/>
  <c r="K38" l="1"/>
  <c r="L38" s="1"/>
  <c r="I39" s="1"/>
  <c r="B42"/>
  <c r="H42" s="1"/>
  <c r="C41"/>
  <c r="D40"/>
  <c r="E40"/>
  <c r="F39"/>
  <c r="J39" s="1"/>
  <c r="K39" l="1"/>
  <c r="L39" s="1"/>
  <c r="I40" s="1"/>
  <c r="F40"/>
  <c r="J40" s="1"/>
  <c r="B43"/>
  <c r="H43" s="1"/>
  <c r="C42"/>
  <c r="E41"/>
  <c r="D41"/>
  <c r="K40" l="1"/>
  <c r="L40" s="1"/>
  <c r="I41" s="1"/>
  <c r="B44"/>
  <c r="H44" s="1"/>
  <c r="C43"/>
  <c r="D42"/>
  <c r="E42"/>
  <c r="F41"/>
  <c r="J41" s="1"/>
  <c r="K41" l="1"/>
  <c r="L41" s="1"/>
  <c r="I42" s="1"/>
  <c r="B45"/>
  <c r="H45" s="1"/>
  <c r="C44"/>
  <c r="E43"/>
  <c r="D43"/>
  <c r="F42"/>
  <c r="J42" s="1"/>
  <c r="K42" l="1"/>
  <c r="L42" s="1"/>
  <c r="I43" s="1"/>
  <c r="B46"/>
  <c r="H46" s="1"/>
  <c r="C45"/>
  <c r="D44"/>
  <c r="E44"/>
  <c r="F43"/>
  <c r="J43" s="1"/>
  <c r="K43" l="1"/>
  <c r="L43" s="1"/>
  <c r="I44" s="1"/>
  <c r="F44"/>
  <c r="J44" s="1"/>
  <c r="B47"/>
  <c r="H47" s="1"/>
  <c r="C46"/>
  <c r="E45"/>
  <c r="D45"/>
  <c r="K44" l="1"/>
  <c r="L44" s="1"/>
  <c r="I45" s="1"/>
  <c r="B48"/>
  <c r="H48" s="1"/>
  <c r="C47"/>
  <c r="D46"/>
  <c r="E46"/>
  <c r="F45"/>
  <c r="J45" s="1"/>
  <c r="K45" l="1"/>
  <c r="L45" s="1"/>
  <c r="I46" s="1"/>
  <c r="B49"/>
  <c r="H49" s="1"/>
  <c r="E47"/>
  <c r="D47"/>
  <c r="C48"/>
  <c r="F46"/>
  <c r="J46" s="1"/>
  <c r="K46" s="1"/>
  <c r="L46" l="1"/>
  <c r="I47" s="1"/>
  <c r="F47"/>
  <c r="J47" s="1"/>
  <c r="K47" s="1"/>
  <c r="B50"/>
  <c r="H50" s="1"/>
  <c r="D48"/>
  <c r="E48"/>
  <c r="C49"/>
  <c r="L47" l="1"/>
  <c r="I48" s="1"/>
  <c r="B51"/>
  <c r="H51" s="1"/>
  <c r="E49"/>
  <c r="D49"/>
  <c r="C50"/>
  <c r="F48"/>
  <c r="J48" s="1"/>
  <c r="K48" s="1"/>
  <c r="L48" l="1"/>
  <c r="I49" s="1"/>
  <c r="F49"/>
  <c r="J49" s="1"/>
  <c r="K49" s="1"/>
  <c r="B52"/>
  <c r="H52" s="1"/>
  <c r="D50"/>
  <c r="E50"/>
  <c r="C51"/>
  <c r="L49" l="1"/>
  <c r="I50" s="1"/>
  <c r="B53"/>
  <c r="E51"/>
  <c r="D51"/>
  <c r="C52"/>
  <c r="F50"/>
  <c r="J50" s="1"/>
  <c r="K50" s="1"/>
  <c r="L50" l="1"/>
  <c r="I51" s="1"/>
  <c r="H53"/>
  <c r="J53"/>
  <c r="K53"/>
  <c r="J51"/>
  <c r="K51" s="1"/>
  <c r="L51" s="1"/>
  <c r="I52" s="1"/>
  <c r="F51"/>
  <c r="B54"/>
  <c r="D52"/>
  <c r="E52"/>
  <c r="C53"/>
  <c r="H54" l="1"/>
  <c r="J54"/>
  <c r="K54"/>
  <c r="B55"/>
  <c r="E53"/>
  <c r="D53"/>
  <c r="C54"/>
  <c r="F52"/>
  <c r="J52" s="1"/>
  <c r="K52" s="1"/>
  <c r="L52" s="1"/>
  <c r="I53" s="1"/>
  <c r="L53" s="1"/>
  <c r="I54" s="1"/>
  <c r="L54" l="1"/>
  <c r="I55" s="1"/>
  <c r="H55"/>
  <c r="K55"/>
  <c r="J55"/>
  <c r="F53"/>
  <c r="B56"/>
  <c r="C55"/>
  <c r="D54"/>
  <c r="E54"/>
  <c r="L55" l="1"/>
  <c r="I56" s="1"/>
  <c r="H56"/>
  <c r="K56"/>
  <c r="J56"/>
  <c r="B57"/>
  <c r="C56"/>
  <c r="E55"/>
  <c r="D55"/>
  <c r="F54"/>
  <c r="L56" l="1"/>
  <c r="I57" s="1"/>
  <c r="H57"/>
  <c r="E6" i="2" s="1"/>
  <c r="J57" i="1"/>
  <c r="E33" i="2" s="1"/>
  <c r="K57" i="1"/>
  <c r="F55"/>
  <c r="E8" i="2"/>
  <c r="E7"/>
  <c r="C57" i="1"/>
  <c r="D56"/>
  <c r="E56"/>
  <c r="F10" i="3" l="1"/>
  <c r="E32" i="2"/>
  <c r="G32" s="1"/>
  <c r="E19"/>
  <c r="H32"/>
  <c r="H33"/>
  <c r="G33"/>
  <c r="F33"/>
  <c r="E21"/>
  <c r="H21" s="1"/>
  <c r="E34"/>
  <c r="L57" i="1"/>
  <c r="E20" i="2"/>
  <c r="G21"/>
  <c r="E9"/>
  <c r="G8"/>
  <c r="H8"/>
  <c r="F8"/>
  <c r="D57" i="1"/>
  <c r="E57"/>
  <c r="F56"/>
  <c r="F32" i="2" l="1"/>
  <c r="F21"/>
  <c r="H11"/>
  <c r="H13" i="3" s="1"/>
  <c r="E22" i="2"/>
  <c r="H34"/>
  <c r="H36" s="1"/>
  <c r="G34"/>
  <c r="G37" s="1"/>
  <c r="G15" i="3" s="1"/>
  <c r="F34" i="2"/>
  <c r="F36" s="1"/>
  <c r="E35"/>
  <c r="H37"/>
  <c r="H15" i="3" s="1"/>
  <c r="G36" i="2"/>
  <c r="H20"/>
  <c r="H24" s="1"/>
  <c r="H14" i="3" s="1"/>
  <c r="F20" i="2"/>
  <c r="F24" s="1"/>
  <c r="F14" i="3" s="1"/>
  <c r="G20" i="2"/>
  <c r="G24" s="1"/>
  <c r="G14" i="3" s="1"/>
  <c r="G10" i="2"/>
  <c r="H10"/>
  <c r="F10"/>
  <c r="F11"/>
  <c r="F13" i="3" s="1"/>
  <c r="G11" i="2"/>
  <c r="G13" i="3" s="1"/>
  <c r="F57" i="1"/>
  <c r="F37" i="2" l="1"/>
  <c r="F15" i="3" s="1"/>
  <c r="H23" i="2"/>
  <c r="F23"/>
  <c r="G23"/>
</calcChain>
</file>

<file path=xl/sharedStrings.xml><?xml version="1.0" encoding="utf-8"?>
<sst xmlns="http://schemas.openxmlformats.org/spreadsheetml/2006/main" count="70" uniqueCount="38">
  <si>
    <t>Retirement Age</t>
  </si>
  <si>
    <t>Current Monthly Basic</t>
  </si>
  <si>
    <t>Increase in Basic Salary per year</t>
  </si>
  <si>
    <t>Current EPF Balance</t>
  </si>
  <si>
    <t>Basic Pay</t>
  </si>
  <si>
    <t>Current Age (on April 1, 2016)</t>
  </si>
  <si>
    <t>EPF at the start
 of FY2017</t>
  </si>
  <si>
    <t>EPF interest rate</t>
  </si>
  <si>
    <t>Total Contribtuion
during the year</t>
  </si>
  <si>
    <t>EPF Balance (at beginning of FY2017)</t>
  </si>
  <si>
    <t>Exempt</t>
  </si>
  <si>
    <t xml:space="preserve">Interest on corpus from the beginning of FY2017 till retirement </t>
  </si>
  <si>
    <t>Contribution from FY2017 onwards</t>
  </si>
  <si>
    <t>Interest from FY2017 onwards</t>
  </si>
  <si>
    <t>40% exempt,
60% taxable</t>
  </si>
  <si>
    <t>Accumulated EPF Interest on balance before FY2017
(Tax Free)</t>
  </si>
  <si>
    <t>Total  interest
For the year</t>
  </si>
  <si>
    <t>Total Corpus</t>
  </si>
  <si>
    <t>Contribution at beginnign of the year</t>
  </si>
  <si>
    <t>EPF balance at the end of year</t>
  </si>
  <si>
    <t>Tax Bracket (including cess)</t>
  </si>
  <si>
    <t>Net Receipt</t>
  </si>
  <si>
    <t>Tax Impact</t>
  </si>
  <si>
    <t>Scenario 2: Both Interest and Principal are taxed</t>
  </si>
  <si>
    <t>Scenario 3: Everything is taxed (even corpus before April 1, 2016)</t>
  </si>
  <si>
    <t>Corpus</t>
  </si>
  <si>
    <t>Head</t>
  </si>
  <si>
    <t>Tax 
Treatment</t>
  </si>
  <si>
    <t>www.personalfinanceplan.in</t>
  </si>
  <si>
    <t>Age</t>
  </si>
  <si>
    <t>Self 
contribution EPF</t>
  </si>
  <si>
    <t>EPS 
Contribution</t>
  </si>
  <si>
    <t>Employer EPF
Contribution</t>
  </si>
  <si>
    <t>Only fields highlighted green should be changed</t>
  </si>
  <si>
    <t>Tax Hit on the Corpus</t>
  </si>
  <si>
    <t>Tax  Bracket</t>
  </si>
  <si>
    <t>EPF Corpus at Retirement</t>
  </si>
  <si>
    <t>Scenario 1:  Only Interest is taxed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</si>
</sst>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i/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/>
    <xf numFmtId="0" fontId="0" fillId="0" borderId="1" xfId="0" applyBorder="1"/>
    <xf numFmtId="165" fontId="3" fillId="2" borderId="1" xfId="3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10" fontId="0" fillId="0" borderId="0" xfId="0" applyNumberFormat="1"/>
    <xf numFmtId="0" fontId="5" fillId="0" borderId="0" xfId="0" applyFont="1"/>
    <xf numFmtId="0" fontId="5" fillId="0" borderId="1" xfId="0" applyFont="1" applyBorder="1"/>
    <xf numFmtId="167" fontId="5" fillId="0" borderId="1" xfId="1" applyNumberFormat="1" applyFont="1" applyBorder="1"/>
    <xf numFmtId="43" fontId="5" fillId="0" borderId="1" xfId="1" applyFont="1" applyBorder="1"/>
    <xf numFmtId="0" fontId="5" fillId="0" borderId="1" xfId="0" applyFont="1" applyBorder="1" applyAlignment="1">
      <alignment wrapText="1"/>
    </xf>
    <xf numFmtId="167" fontId="5" fillId="0" borderId="1" xfId="0" applyNumberFormat="1" applyFont="1" applyBorder="1"/>
    <xf numFmtId="0" fontId="5" fillId="0" borderId="4" xfId="0" applyFont="1" applyBorder="1"/>
    <xf numFmtId="0" fontId="5" fillId="0" borderId="3" xfId="0" applyFont="1" applyBorder="1"/>
    <xf numFmtId="167" fontId="5" fillId="0" borderId="4" xfId="1" applyNumberFormat="1" applyFont="1" applyBorder="1"/>
    <xf numFmtId="0" fontId="6" fillId="0" borderId="1" xfId="0" applyFont="1" applyBorder="1"/>
    <xf numFmtId="0" fontId="6" fillId="0" borderId="3" xfId="0" applyFont="1" applyBorder="1"/>
    <xf numFmtId="167" fontId="6" fillId="0" borderId="1" xfId="1" applyNumberFormat="1" applyFont="1" applyBorder="1"/>
    <xf numFmtId="167" fontId="6" fillId="0" borderId="4" xfId="1" applyNumberFormat="1" applyFont="1" applyBorder="1"/>
    <xf numFmtId="0" fontId="6" fillId="0" borderId="8" xfId="0" applyFont="1" applyBorder="1"/>
    <xf numFmtId="0" fontId="6" fillId="0" borderId="9" xfId="0" applyFont="1" applyBorder="1"/>
    <xf numFmtId="10" fontId="6" fillId="0" borderId="9" xfId="2" applyNumberFormat="1" applyFont="1" applyBorder="1"/>
    <xf numFmtId="10" fontId="6" fillId="0" borderId="10" xfId="2" applyNumberFormat="1" applyFont="1" applyBorder="1"/>
    <xf numFmtId="167" fontId="6" fillId="0" borderId="1" xfId="0" applyNumberFormat="1" applyFont="1" applyBorder="1"/>
    <xf numFmtId="10" fontId="6" fillId="0" borderId="1" xfId="2" applyNumberFormat="1" applyFont="1" applyBorder="1"/>
    <xf numFmtId="166" fontId="6" fillId="0" borderId="1" xfId="2" applyNumberFormat="1" applyFont="1" applyBorder="1"/>
    <xf numFmtId="0" fontId="6" fillId="0" borderId="0" xfId="0" applyFont="1" applyBorder="1"/>
    <xf numFmtId="10" fontId="6" fillId="0" borderId="0" xfId="2" applyNumberFormat="1" applyFont="1" applyBorder="1"/>
    <xf numFmtId="166" fontId="6" fillId="0" borderId="1" xfId="0" applyNumberFormat="1" applyFont="1" applyBorder="1"/>
    <xf numFmtId="166" fontId="6" fillId="0" borderId="4" xfId="2" applyNumberFormat="1" applyFont="1" applyBorder="1"/>
    <xf numFmtId="167" fontId="0" fillId="0" borderId="1" xfId="1" applyNumberFormat="1" applyFont="1" applyBorder="1"/>
    <xf numFmtId="165" fontId="1" fillId="0" borderId="1" xfId="3" applyNumberFormat="1" applyFont="1" applyBorder="1"/>
    <xf numFmtId="0" fontId="0" fillId="3" borderId="1" xfId="0" applyFill="1" applyBorder="1"/>
    <xf numFmtId="165" fontId="3" fillId="2" borderId="3" xfId="3" applyNumberFormat="1" applyFont="1" applyFill="1" applyBorder="1" applyAlignment="1"/>
    <xf numFmtId="165" fontId="1" fillId="0" borderId="4" xfId="3" applyNumberFormat="1" applyFont="1" applyBorder="1"/>
    <xf numFmtId="165" fontId="3" fillId="2" borderId="8" xfId="3" applyNumberFormat="1" applyFont="1" applyFill="1" applyBorder="1" applyAlignment="1"/>
    <xf numFmtId="1" fontId="4" fillId="2" borderId="9" xfId="0" applyNumberFormat="1" applyFont="1" applyFill="1" applyBorder="1" applyAlignment="1"/>
    <xf numFmtId="165" fontId="3" fillId="2" borderId="9" xfId="3" applyNumberFormat="1" applyFont="1" applyFill="1" applyBorder="1" applyAlignment="1">
      <alignment horizontal="center"/>
    </xf>
    <xf numFmtId="0" fontId="0" fillId="0" borderId="9" xfId="0" applyBorder="1"/>
    <xf numFmtId="167" fontId="0" fillId="0" borderId="9" xfId="1" applyNumberFormat="1" applyFont="1" applyBorder="1"/>
    <xf numFmtId="165" fontId="1" fillId="0" borderId="9" xfId="3" applyNumberFormat="1" applyFont="1" applyBorder="1"/>
    <xf numFmtId="165" fontId="1" fillId="0" borderId="10" xfId="3" applyNumberFormat="1" applyFont="1" applyBorder="1"/>
    <xf numFmtId="165" fontId="2" fillId="2" borderId="5" xfId="3" applyNumberFormat="1" applyFont="1" applyFill="1" applyBorder="1" applyAlignment="1">
      <alignment horizontal="center"/>
    </xf>
    <xf numFmtId="165" fontId="2" fillId="2" borderId="6" xfId="3" applyNumberFormat="1" applyFont="1" applyFill="1" applyBorder="1" applyAlignment="1">
      <alignment horizontal="center"/>
    </xf>
    <xf numFmtId="165" fontId="2" fillId="4" borderId="6" xfId="3" applyNumberFormat="1" applyFont="1" applyFill="1" applyBorder="1" applyAlignment="1">
      <alignment horizontal="center" wrapText="1"/>
    </xf>
    <xf numFmtId="165" fontId="2" fillId="0" borderId="6" xfId="3" applyNumberFormat="1" applyFont="1" applyFill="1" applyBorder="1" applyAlignment="1">
      <alignment horizontal="center" wrapText="1"/>
    </xf>
    <xf numFmtId="165" fontId="2" fillId="0" borderId="7" xfId="3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5" fillId="6" borderId="1" xfId="0" applyFont="1" applyFill="1" applyBorder="1"/>
    <xf numFmtId="9" fontId="5" fillId="6" borderId="1" xfId="0" applyNumberFormat="1" applyFont="1" applyFill="1" applyBorder="1"/>
    <xf numFmtId="10" fontId="5" fillId="6" borderId="1" xfId="0" applyNumberFormat="1" applyFont="1" applyFill="1" applyBorder="1"/>
    <xf numFmtId="167" fontId="5" fillId="6" borderId="1" xfId="1" applyNumberFormat="1" applyFont="1" applyFill="1" applyBorder="1"/>
    <xf numFmtId="167" fontId="6" fillId="0" borderId="2" xfId="1" applyNumberFormat="1" applyFont="1" applyBorder="1" applyAlignment="1">
      <alignment horizontal="left" vertical="center"/>
    </xf>
    <xf numFmtId="167" fontId="6" fillId="0" borderId="11" xfId="1" applyNumberFormat="1" applyFont="1" applyBorder="1" applyAlignment="1">
      <alignment horizontal="left" vertical="center"/>
    </xf>
    <xf numFmtId="167" fontId="6" fillId="0" borderId="12" xfId="1" applyNumberFormat="1" applyFont="1" applyBorder="1" applyAlignment="1">
      <alignment horizontal="left" vertical="center"/>
    </xf>
    <xf numFmtId="167" fontId="6" fillId="0" borderId="2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67" fontId="6" fillId="0" borderId="13" xfId="0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9" fontId="5" fillId="0" borderId="1" xfId="2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166" fontId="5" fillId="0" borderId="1" xfId="2" applyNumberFormat="1" applyFont="1" applyBorder="1" applyAlignment="1">
      <alignment horizontal="right"/>
    </xf>
    <xf numFmtId="10" fontId="5" fillId="0" borderId="1" xfId="0" applyNumberFormat="1" applyFont="1" applyBorder="1"/>
    <xf numFmtId="166" fontId="6" fillId="5" borderId="1" xfId="2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9" fontId="5" fillId="0" borderId="4" xfId="2" applyFont="1" applyBorder="1" applyAlignment="1">
      <alignment horizontal="right"/>
    </xf>
    <xf numFmtId="167" fontId="5" fillId="0" borderId="4" xfId="1" applyNumberFormat="1" applyFont="1" applyBorder="1" applyAlignment="1">
      <alignment horizontal="right"/>
    </xf>
    <xf numFmtId="166" fontId="5" fillId="0" borderId="4" xfId="2" applyNumberFormat="1" applyFont="1" applyBorder="1" applyAlignment="1">
      <alignment horizontal="right"/>
    </xf>
    <xf numFmtId="0" fontId="6" fillId="5" borderId="3" xfId="0" applyFont="1" applyFill="1" applyBorder="1" applyAlignment="1">
      <alignment horizontal="left" vertical="center"/>
    </xf>
    <xf numFmtId="166" fontId="6" fillId="5" borderId="4" xfId="2" applyNumberFormat="1" applyFont="1" applyFill="1" applyBorder="1" applyAlignment="1">
      <alignment horizontal="center"/>
    </xf>
    <xf numFmtId="10" fontId="5" fillId="0" borderId="4" xfId="0" applyNumberFormat="1" applyFont="1" applyBorder="1"/>
    <xf numFmtId="10" fontId="5" fillId="0" borderId="9" xfId="0" applyNumberFormat="1" applyFont="1" applyBorder="1"/>
    <xf numFmtId="10" fontId="5" fillId="0" borderId="10" xfId="0" applyNumberFormat="1" applyFont="1" applyBorder="1"/>
    <xf numFmtId="0" fontId="6" fillId="0" borderId="3" xfId="0" applyFont="1" applyBorder="1" applyAlignment="1">
      <alignment wrapText="1"/>
    </xf>
    <xf numFmtId="0" fontId="6" fillId="0" borderId="8" xfId="0" applyFont="1" applyBorder="1" applyAlignment="1">
      <alignment wrapText="1"/>
    </xf>
    <xf numFmtId="9" fontId="6" fillId="5" borderId="1" xfId="0" applyNumberFormat="1" applyFont="1" applyFill="1" applyBorder="1" applyAlignment="1">
      <alignment horizontal="center"/>
    </xf>
    <xf numFmtId="9" fontId="6" fillId="5" borderId="4" xfId="0" applyNumberFormat="1" applyFont="1" applyFill="1" applyBorder="1" applyAlignment="1">
      <alignment horizontal="center"/>
    </xf>
    <xf numFmtId="167" fontId="6" fillId="0" borderId="2" xfId="1" applyNumberFormat="1" applyFont="1" applyBorder="1" applyAlignment="1">
      <alignment horizontal="center"/>
    </xf>
    <xf numFmtId="167" fontId="6" fillId="0" borderId="11" xfId="1" applyNumberFormat="1" applyFont="1" applyBorder="1" applyAlignment="1">
      <alignment horizontal="center"/>
    </xf>
    <xf numFmtId="167" fontId="6" fillId="0" borderId="12" xfId="1" applyNumberFormat="1" applyFont="1" applyBorder="1" applyAlignment="1">
      <alignment horizontal="center"/>
    </xf>
    <xf numFmtId="0" fontId="8" fillId="0" borderId="0" xfId="4" applyFont="1" applyAlignment="1" applyProtection="1"/>
  </cellXfs>
  <cellStyles count="5">
    <cellStyle name="Comma" xfId="1" builtinId="3"/>
    <cellStyle name="Comma 2" xfId="3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ersonalfinanceplan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7"/>
  <sheetViews>
    <sheetView tabSelected="1" workbookViewId="0">
      <selection activeCell="C2" sqref="C2"/>
    </sheetView>
  </sheetViews>
  <sheetFormatPr defaultRowHeight="15"/>
  <cols>
    <col min="1" max="1" width="9.140625" style="1"/>
    <col min="3" max="3" width="29.42578125" bestFit="1" customWidth="1"/>
    <col min="4" max="4" width="12.7109375" bestFit="1" customWidth="1"/>
    <col min="5" max="5" width="11.42578125" bestFit="1" customWidth="1"/>
    <col min="6" max="6" width="14.42578125" bestFit="1" customWidth="1"/>
    <col min="7" max="7" width="15.85546875" customWidth="1"/>
    <col min="8" max="9" width="15.85546875" style="1" customWidth="1"/>
    <col min="10" max="10" width="16" bestFit="1" customWidth="1"/>
    <col min="11" max="11" width="12.42578125" bestFit="1" customWidth="1"/>
    <col min="12" max="12" width="12.42578125" style="1" customWidth="1"/>
  </cols>
  <sheetData>
    <row r="2" spans="2:20" s="1" customFormat="1">
      <c r="C2" s="96" t="s">
        <v>28</v>
      </c>
    </row>
    <row r="3" spans="2:20" s="1" customFormat="1">
      <c r="C3" s="1" t="s">
        <v>33</v>
      </c>
    </row>
    <row r="4" spans="2:20" s="1" customFormat="1"/>
    <row r="5" spans="2:20">
      <c r="B5" s="1"/>
      <c r="C5" s="50" t="s">
        <v>5</v>
      </c>
      <c r="D5" s="51">
        <v>45</v>
      </c>
      <c r="F5" s="1"/>
      <c r="G5" s="1"/>
      <c r="J5" s="1"/>
      <c r="K5" s="1"/>
      <c r="M5" s="1"/>
      <c r="N5" s="1"/>
      <c r="O5" s="1"/>
      <c r="P5" s="1"/>
      <c r="Q5" s="1"/>
      <c r="R5" s="1"/>
      <c r="S5" s="1"/>
      <c r="T5" s="1"/>
    </row>
    <row r="6" spans="2:20">
      <c r="B6" s="1"/>
      <c r="C6" s="50" t="s">
        <v>0</v>
      </c>
      <c r="D6" s="51">
        <v>58</v>
      </c>
      <c r="F6" s="1"/>
      <c r="G6" s="1"/>
      <c r="J6" s="1"/>
      <c r="K6" s="1"/>
      <c r="M6" s="1"/>
      <c r="N6" s="1"/>
      <c r="O6" s="1"/>
      <c r="P6" s="1"/>
      <c r="Q6" s="1"/>
      <c r="R6" s="1"/>
      <c r="S6" s="1"/>
      <c r="T6" s="1"/>
    </row>
    <row r="7" spans="2:20">
      <c r="B7" s="1"/>
      <c r="C7" s="50" t="s">
        <v>1</v>
      </c>
      <c r="D7" s="54">
        <v>25000</v>
      </c>
      <c r="F7" s="1"/>
      <c r="G7" s="1"/>
      <c r="J7" s="1"/>
      <c r="K7" s="1"/>
      <c r="M7" s="1"/>
      <c r="N7" s="1"/>
      <c r="O7" s="1"/>
      <c r="P7" s="1"/>
      <c r="Q7" s="1"/>
      <c r="R7" s="1"/>
      <c r="S7" s="1"/>
      <c r="T7" s="1"/>
    </row>
    <row r="8" spans="2:20">
      <c r="B8" s="1"/>
      <c r="C8" s="50" t="s">
        <v>2</v>
      </c>
      <c r="D8" s="52">
        <v>0.08</v>
      </c>
      <c r="F8" s="1"/>
      <c r="G8" s="1"/>
      <c r="J8" s="1"/>
      <c r="K8" s="1"/>
      <c r="M8" s="1"/>
      <c r="N8" s="1"/>
      <c r="O8" s="1"/>
      <c r="P8" s="1"/>
      <c r="Q8" s="1"/>
      <c r="R8" s="1"/>
      <c r="S8" s="1"/>
      <c r="T8" s="1"/>
    </row>
    <row r="9" spans="2:20">
      <c r="B9" s="1"/>
      <c r="C9" s="50" t="s">
        <v>3</v>
      </c>
      <c r="D9" s="54">
        <v>1000000</v>
      </c>
      <c r="F9" s="1"/>
      <c r="G9" s="1"/>
      <c r="J9" s="1"/>
      <c r="K9" s="1"/>
      <c r="M9" s="1"/>
      <c r="N9" s="1"/>
      <c r="O9" s="1"/>
      <c r="P9" s="1"/>
      <c r="Q9" s="1"/>
      <c r="R9" s="1"/>
      <c r="S9" s="1"/>
      <c r="T9" s="1"/>
    </row>
    <row r="10" spans="2:20">
      <c r="C10" s="50" t="s">
        <v>7</v>
      </c>
      <c r="D10" s="53">
        <v>8.7999999999999995E-2</v>
      </c>
    </row>
    <row r="11" spans="2:20" ht="15.75" thickBot="1"/>
    <row r="12" spans="2:20" ht="64.5">
      <c r="B12" s="45" t="s">
        <v>29</v>
      </c>
      <c r="C12" s="46" t="s">
        <v>4</v>
      </c>
      <c r="D12" s="47" t="s">
        <v>30</v>
      </c>
      <c r="E12" s="47" t="s">
        <v>31</v>
      </c>
      <c r="F12" s="47" t="s">
        <v>32</v>
      </c>
      <c r="G12" s="47" t="s">
        <v>6</v>
      </c>
      <c r="H12" s="47" t="s">
        <v>15</v>
      </c>
      <c r="I12" s="47" t="s">
        <v>18</v>
      </c>
      <c r="J12" s="48" t="s">
        <v>8</v>
      </c>
      <c r="K12" s="48" t="s">
        <v>16</v>
      </c>
      <c r="L12" s="49" t="s">
        <v>19</v>
      </c>
      <c r="M12" s="1"/>
      <c r="N12" s="1"/>
      <c r="O12" s="1"/>
      <c r="P12" s="1"/>
      <c r="Q12" s="1"/>
      <c r="R12" s="1"/>
      <c r="S12" s="1"/>
      <c r="T12" s="1"/>
    </row>
    <row r="13" spans="2:20">
      <c r="B13" s="36">
        <f>D5</f>
        <v>45</v>
      </c>
      <c r="C13" s="4">
        <f>D7</f>
        <v>25000</v>
      </c>
      <c r="D13" s="3">
        <f>C13*12%</f>
        <v>3000</v>
      </c>
      <c r="E13" s="3">
        <f>MIN(C13*8.33%,15000*8.33%)</f>
        <v>1249.5</v>
      </c>
      <c r="F13" s="3">
        <f>D13-E13</f>
        <v>1750.5</v>
      </c>
      <c r="G13" s="33">
        <f>$D$9</f>
        <v>1000000</v>
      </c>
      <c r="H13" s="33">
        <f>IF(B13&gt;=$D$6,0,$G$13*$D$10)</f>
        <v>88000</v>
      </c>
      <c r="I13" s="33">
        <v>0</v>
      </c>
      <c r="J13" s="34">
        <f>IF(B13&gt;=$D$6,0,D13*12+F13*12)</f>
        <v>57006</v>
      </c>
      <c r="K13" s="34">
        <f>IF(B13&gt;=$D$6,0,J13*$D$10)</f>
        <v>5016.5279999999993</v>
      </c>
      <c r="L13" s="37">
        <f>J13+K13</f>
        <v>62022.527999999998</v>
      </c>
      <c r="M13" s="1"/>
      <c r="N13" s="1"/>
      <c r="O13" s="1"/>
      <c r="P13" s="1"/>
      <c r="Q13" s="1"/>
      <c r="R13" s="1"/>
      <c r="S13" s="1"/>
      <c r="T13" s="8"/>
    </row>
    <row r="14" spans="2:20">
      <c r="B14" s="36">
        <f>B13+1</f>
        <v>46</v>
      </c>
      <c r="C14" s="4">
        <f>IF(B14&gt;=$D$6,0,C13*(1+$D$8))</f>
        <v>27000</v>
      </c>
      <c r="D14" s="3">
        <f t="shared" ref="D14:D57" si="0">C14*12%</f>
        <v>3240</v>
      </c>
      <c r="E14" s="3">
        <f t="shared" ref="E14:E57" si="1">MIN(C14*8.33%,15000*8.33%)</f>
        <v>1249.5</v>
      </c>
      <c r="F14" s="3">
        <f t="shared" ref="F14:F57" si="2">D14-E14</f>
        <v>1990.5</v>
      </c>
      <c r="G14" s="2"/>
      <c r="H14" s="33">
        <f t="shared" ref="H14:H57" si="3">IF(B14&gt;=$D$6,0,($G$13+H13)*$D$10)+H13</f>
        <v>183744</v>
      </c>
      <c r="I14" s="33">
        <f>L13</f>
        <v>62022.527999999998</v>
      </c>
      <c r="J14" s="34">
        <f>IF(B14&gt;=$D$6,0,D14*12+F14*12)</f>
        <v>62766</v>
      </c>
      <c r="K14" s="34">
        <f t="shared" ref="K14:K57" si="4">IF(B14&gt;=$D$6,0,(J14+I14)*$D$10)</f>
        <v>10981.390463999998</v>
      </c>
      <c r="L14" s="37">
        <f>SUM(I14:K14)</f>
        <v>135769.91846399999</v>
      </c>
      <c r="M14" s="1"/>
      <c r="N14" s="1"/>
      <c r="O14" s="1"/>
      <c r="P14" s="1"/>
      <c r="Q14" s="1"/>
      <c r="R14" s="1"/>
      <c r="S14" s="1"/>
      <c r="T14" s="1"/>
    </row>
    <row r="15" spans="2:20">
      <c r="B15" s="36">
        <f t="shared" ref="B15:B57" si="5">B14+1</f>
        <v>47</v>
      </c>
      <c r="C15" s="4">
        <f t="shared" ref="C15:C57" si="6">IF(B15&gt;=$D$6,0,C14*(1+$D$8))</f>
        <v>29160.000000000004</v>
      </c>
      <c r="D15" s="3">
        <f t="shared" si="0"/>
        <v>3499.2000000000003</v>
      </c>
      <c r="E15" s="3">
        <f t="shared" si="1"/>
        <v>1249.5</v>
      </c>
      <c r="F15" s="3">
        <f t="shared" si="2"/>
        <v>2249.7000000000003</v>
      </c>
      <c r="G15" s="2"/>
      <c r="H15" s="33">
        <f t="shared" si="3"/>
        <v>287913.47200000001</v>
      </c>
      <c r="I15" s="33">
        <f>L14</f>
        <v>135769.91846399999</v>
      </c>
      <c r="J15" s="34">
        <f>IF(B15&gt;=$D$6,0,D15*12+F15*12)</f>
        <v>68986.8</v>
      </c>
      <c r="K15" s="34">
        <f t="shared" si="4"/>
        <v>18018.591224831998</v>
      </c>
      <c r="L15" s="37">
        <f>SUM(I15:K15)</f>
        <v>222775.30968883197</v>
      </c>
      <c r="M15" s="1"/>
      <c r="N15" s="1"/>
      <c r="O15" s="1"/>
      <c r="P15" s="1"/>
      <c r="Q15" s="1"/>
      <c r="R15" s="1"/>
      <c r="S15" s="1"/>
      <c r="T15" s="1"/>
    </row>
    <row r="16" spans="2:20">
      <c r="B16" s="36">
        <f t="shared" si="5"/>
        <v>48</v>
      </c>
      <c r="C16" s="4">
        <f t="shared" si="6"/>
        <v>31492.800000000007</v>
      </c>
      <c r="D16" s="3">
        <f t="shared" si="0"/>
        <v>3779.1360000000004</v>
      </c>
      <c r="E16" s="3">
        <f t="shared" si="1"/>
        <v>1249.5</v>
      </c>
      <c r="F16" s="3">
        <f t="shared" si="2"/>
        <v>2529.6360000000004</v>
      </c>
      <c r="G16" s="2"/>
      <c r="H16" s="33">
        <f t="shared" si="3"/>
        <v>401249.85753600002</v>
      </c>
      <c r="I16" s="33">
        <f t="shared" ref="I16:I57" si="7">L15</f>
        <v>222775.30968883197</v>
      </c>
      <c r="J16" s="34">
        <f t="shared" ref="J16:J57" si="8">IF(B16&gt;=$D$6,0,D16*12+F16*12)</f>
        <v>75705.26400000001</v>
      </c>
      <c r="K16" s="34">
        <f t="shared" si="4"/>
        <v>26266.290484617213</v>
      </c>
      <c r="L16" s="37">
        <f t="shared" ref="L16:L57" si="9">SUM(I16:K16)</f>
        <v>324746.86417344923</v>
      </c>
      <c r="M16" s="1"/>
      <c r="N16" s="1"/>
      <c r="O16" s="1"/>
      <c r="P16" s="1"/>
      <c r="Q16" s="1"/>
      <c r="R16" s="1"/>
      <c r="S16" s="1"/>
      <c r="T16" s="1"/>
    </row>
    <row r="17" spans="2:20">
      <c r="B17" s="36">
        <f t="shared" si="5"/>
        <v>49</v>
      </c>
      <c r="C17" s="4">
        <f t="shared" si="6"/>
        <v>34012.224000000009</v>
      </c>
      <c r="D17" s="3">
        <f t="shared" si="0"/>
        <v>4081.4668800000009</v>
      </c>
      <c r="E17" s="3">
        <f t="shared" si="1"/>
        <v>1249.5</v>
      </c>
      <c r="F17" s="3">
        <f t="shared" si="2"/>
        <v>2831.9668800000009</v>
      </c>
      <c r="G17" s="2"/>
      <c r="H17" s="33">
        <f t="shared" si="3"/>
        <v>524559.84499916807</v>
      </c>
      <c r="I17" s="33">
        <f t="shared" si="7"/>
        <v>324746.86417344923</v>
      </c>
      <c r="J17" s="34">
        <f t="shared" si="8"/>
        <v>82961.205120000028</v>
      </c>
      <c r="K17" s="34">
        <f t="shared" si="4"/>
        <v>35878.310097823538</v>
      </c>
      <c r="L17" s="37">
        <f t="shared" si="9"/>
        <v>443586.37939127284</v>
      </c>
      <c r="M17" s="1"/>
      <c r="N17" s="1"/>
      <c r="O17" s="1"/>
      <c r="P17" s="1"/>
      <c r="Q17" s="1"/>
      <c r="R17" s="1"/>
      <c r="S17" s="1"/>
      <c r="T17" s="1"/>
    </row>
    <row r="18" spans="2:20">
      <c r="B18" s="36">
        <f t="shared" si="5"/>
        <v>50</v>
      </c>
      <c r="C18" s="4">
        <f t="shared" si="6"/>
        <v>36733.201920000014</v>
      </c>
      <c r="D18" s="3">
        <f t="shared" si="0"/>
        <v>4407.9842304000013</v>
      </c>
      <c r="E18" s="3">
        <f t="shared" si="1"/>
        <v>1249.5</v>
      </c>
      <c r="F18" s="3">
        <f t="shared" si="2"/>
        <v>3158.4842304000013</v>
      </c>
      <c r="G18" s="2"/>
      <c r="H18" s="33">
        <f t="shared" si="3"/>
        <v>658721.11135909485</v>
      </c>
      <c r="I18" s="33">
        <f t="shared" si="7"/>
        <v>443586.37939127284</v>
      </c>
      <c r="J18" s="34">
        <f t="shared" si="8"/>
        <v>90797.62152960003</v>
      </c>
      <c r="K18" s="34">
        <f t="shared" si="4"/>
        <v>47025.792081036816</v>
      </c>
      <c r="L18" s="37">
        <f t="shared" si="9"/>
        <v>581409.79300190974</v>
      </c>
      <c r="M18" s="1"/>
      <c r="N18" s="1"/>
      <c r="O18" s="1"/>
      <c r="P18" s="1"/>
      <c r="Q18" s="1"/>
      <c r="R18" s="1"/>
      <c r="S18" s="1"/>
      <c r="T18" s="1"/>
    </row>
    <row r="19" spans="2:20">
      <c r="B19" s="36">
        <f t="shared" si="5"/>
        <v>51</v>
      </c>
      <c r="C19" s="4">
        <f t="shared" si="6"/>
        <v>39671.858073600015</v>
      </c>
      <c r="D19" s="3">
        <f t="shared" si="0"/>
        <v>4760.6229688320018</v>
      </c>
      <c r="E19" s="3">
        <f t="shared" si="1"/>
        <v>1249.5</v>
      </c>
      <c r="F19" s="3">
        <f t="shared" si="2"/>
        <v>3511.1229688320018</v>
      </c>
      <c r="G19" s="2"/>
      <c r="H19" s="33">
        <f t="shared" si="3"/>
        <v>804688.56915869517</v>
      </c>
      <c r="I19" s="33">
        <f t="shared" si="7"/>
        <v>581409.79300190974</v>
      </c>
      <c r="J19" s="34">
        <f t="shared" si="8"/>
        <v>99260.951251968043</v>
      </c>
      <c r="K19" s="34">
        <f t="shared" si="4"/>
        <v>59899.025494341244</v>
      </c>
      <c r="L19" s="37">
        <f t="shared" si="9"/>
        <v>740569.76974821906</v>
      </c>
      <c r="M19" s="1"/>
      <c r="N19" s="1"/>
      <c r="O19" s="1"/>
      <c r="P19" s="1"/>
      <c r="Q19" s="1"/>
      <c r="R19" s="1"/>
      <c r="S19" s="1"/>
    </row>
    <row r="20" spans="2:20">
      <c r="B20" s="36">
        <f t="shared" si="5"/>
        <v>52</v>
      </c>
      <c r="C20" s="4">
        <f t="shared" si="6"/>
        <v>42845.606719488016</v>
      </c>
      <c r="D20" s="3">
        <f t="shared" si="0"/>
        <v>5141.4728063385619</v>
      </c>
      <c r="E20" s="3">
        <f t="shared" si="1"/>
        <v>1249.5</v>
      </c>
      <c r="F20" s="3">
        <f t="shared" si="2"/>
        <v>3891.9728063385619</v>
      </c>
      <c r="G20" s="2"/>
      <c r="H20" s="33">
        <f t="shared" si="3"/>
        <v>963501.16324466036</v>
      </c>
      <c r="I20" s="33">
        <f t="shared" si="7"/>
        <v>740569.76974821906</v>
      </c>
      <c r="J20" s="34">
        <f t="shared" si="8"/>
        <v>108401.34735212548</v>
      </c>
      <c r="K20" s="34">
        <f t="shared" si="4"/>
        <v>74709.458304830318</v>
      </c>
      <c r="L20" s="37">
        <f t="shared" si="9"/>
        <v>923680.57540517487</v>
      </c>
      <c r="M20" s="1"/>
      <c r="N20" s="1"/>
      <c r="O20" s="1"/>
      <c r="P20" s="1"/>
      <c r="Q20" s="1"/>
      <c r="R20" s="1"/>
      <c r="S20" s="1"/>
    </row>
    <row r="21" spans="2:20">
      <c r="B21" s="36">
        <f t="shared" si="5"/>
        <v>53</v>
      </c>
      <c r="C21" s="4">
        <f t="shared" si="6"/>
        <v>46273.255257047058</v>
      </c>
      <c r="D21" s="3">
        <f t="shared" si="0"/>
        <v>5552.7906308456468</v>
      </c>
      <c r="E21" s="3">
        <f t="shared" si="1"/>
        <v>1249.5</v>
      </c>
      <c r="F21" s="3">
        <f t="shared" si="2"/>
        <v>4303.2906308456468</v>
      </c>
      <c r="G21" s="2"/>
      <c r="H21" s="33">
        <f t="shared" si="3"/>
        <v>1136289.2656101906</v>
      </c>
      <c r="I21" s="33">
        <f t="shared" si="7"/>
        <v>923680.57540517487</v>
      </c>
      <c r="J21" s="34">
        <f t="shared" si="8"/>
        <v>118272.97514029552</v>
      </c>
      <c r="K21" s="34">
        <f t="shared" si="4"/>
        <v>91691.912448001385</v>
      </c>
      <c r="L21" s="37">
        <f t="shared" si="9"/>
        <v>1133645.4629934717</v>
      </c>
      <c r="M21" s="1"/>
      <c r="N21" s="1"/>
      <c r="O21" s="1"/>
      <c r="P21" s="1"/>
      <c r="Q21" s="1"/>
      <c r="R21" s="1"/>
      <c r="S21" s="1"/>
    </row>
    <row r="22" spans="2:20">
      <c r="B22" s="36">
        <f t="shared" si="5"/>
        <v>54</v>
      </c>
      <c r="C22" s="4">
        <f t="shared" si="6"/>
        <v>49975.115677610826</v>
      </c>
      <c r="D22" s="3">
        <f t="shared" si="0"/>
        <v>5997.013881313299</v>
      </c>
      <c r="E22" s="3">
        <f t="shared" si="1"/>
        <v>1249.5</v>
      </c>
      <c r="F22" s="3">
        <f t="shared" si="2"/>
        <v>4747.513881313299</v>
      </c>
      <c r="G22" s="2"/>
      <c r="H22" s="33">
        <f t="shared" si="3"/>
        <v>1324282.7209838873</v>
      </c>
      <c r="I22" s="33">
        <f t="shared" si="7"/>
        <v>1133645.4629934717</v>
      </c>
      <c r="J22" s="34">
        <f t="shared" si="8"/>
        <v>128934.33315151918</v>
      </c>
      <c r="K22" s="34">
        <f t="shared" si="4"/>
        <v>111107.02206075918</v>
      </c>
      <c r="L22" s="37">
        <f t="shared" si="9"/>
        <v>1373686.8182057498</v>
      </c>
      <c r="M22" s="1"/>
      <c r="N22" s="1"/>
      <c r="O22" s="1"/>
      <c r="P22" s="1"/>
      <c r="Q22" s="1"/>
      <c r="R22" s="1"/>
      <c r="S22" s="1"/>
    </row>
    <row r="23" spans="2:20">
      <c r="B23" s="36">
        <f t="shared" si="5"/>
        <v>55</v>
      </c>
      <c r="C23" s="4">
        <f t="shared" si="6"/>
        <v>53973.124931819693</v>
      </c>
      <c r="D23" s="3">
        <f t="shared" si="0"/>
        <v>6476.7749918183627</v>
      </c>
      <c r="E23" s="3">
        <f t="shared" si="1"/>
        <v>1249.5</v>
      </c>
      <c r="F23" s="3">
        <f t="shared" si="2"/>
        <v>5227.2749918183627</v>
      </c>
      <c r="G23" s="2"/>
      <c r="H23" s="33">
        <f t="shared" si="3"/>
        <v>1528819.6004304695</v>
      </c>
      <c r="I23" s="33">
        <f t="shared" si="7"/>
        <v>1373686.8182057498</v>
      </c>
      <c r="J23" s="34">
        <f t="shared" si="8"/>
        <v>140448.59980364071</v>
      </c>
      <c r="K23" s="34">
        <f t="shared" si="4"/>
        <v>133243.91678482638</v>
      </c>
      <c r="L23" s="37">
        <f t="shared" si="9"/>
        <v>1647379.334794217</v>
      </c>
      <c r="M23" s="1"/>
      <c r="N23" s="1"/>
      <c r="O23" s="1"/>
      <c r="P23" s="1"/>
      <c r="Q23" s="1"/>
      <c r="R23" s="1"/>
      <c r="S23" s="1"/>
    </row>
    <row r="24" spans="2:20">
      <c r="B24" s="36">
        <f t="shared" si="5"/>
        <v>56</v>
      </c>
      <c r="C24" s="4">
        <f t="shared" si="6"/>
        <v>58290.97492636527</v>
      </c>
      <c r="D24" s="3">
        <f t="shared" si="0"/>
        <v>6994.9169911638319</v>
      </c>
      <c r="E24" s="3">
        <f t="shared" si="1"/>
        <v>1249.5</v>
      </c>
      <c r="F24" s="3">
        <f t="shared" si="2"/>
        <v>5745.4169911638319</v>
      </c>
      <c r="G24" s="2"/>
      <c r="H24" s="33">
        <f t="shared" si="3"/>
        <v>1751355.7252683509</v>
      </c>
      <c r="I24" s="33">
        <f t="shared" si="7"/>
        <v>1647379.334794217</v>
      </c>
      <c r="J24" s="34">
        <f t="shared" si="8"/>
        <v>152884.00778793197</v>
      </c>
      <c r="K24" s="34">
        <f t="shared" si="4"/>
        <v>158423.17414722909</v>
      </c>
      <c r="L24" s="37">
        <f t="shared" si="9"/>
        <v>1958686.5167293781</v>
      </c>
      <c r="M24" s="1"/>
      <c r="N24" s="1"/>
      <c r="O24" s="1"/>
      <c r="P24" s="1"/>
      <c r="Q24" s="1"/>
      <c r="R24" s="1"/>
      <c r="S24" s="1"/>
    </row>
    <row r="25" spans="2:20">
      <c r="B25" s="36">
        <f t="shared" si="5"/>
        <v>57</v>
      </c>
      <c r="C25" s="4">
        <f t="shared" si="6"/>
        <v>62954.252920474493</v>
      </c>
      <c r="D25" s="3">
        <f t="shared" si="0"/>
        <v>7554.5103504569388</v>
      </c>
      <c r="E25" s="3">
        <f t="shared" si="1"/>
        <v>1249.5</v>
      </c>
      <c r="F25" s="3">
        <f t="shared" si="2"/>
        <v>6305.0103504569388</v>
      </c>
      <c r="G25" s="2"/>
      <c r="H25" s="33">
        <f t="shared" si="3"/>
        <v>1993475.0290919659</v>
      </c>
      <c r="I25" s="33">
        <f t="shared" si="7"/>
        <v>1958686.5167293781</v>
      </c>
      <c r="J25" s="34">
        <f t="shared" si="8"/>
        <v>166314.24841096654</v>
      </c>
      <c r="K25" s="34">
        <f t="shared" si="4"/>
        <v>187000.06733235033</v>
      </c>
      <c r="L25" s="37">
        <f t="shared" si="9"/>
        <v>2312000.832472695</v>
      </c>
      <c r="M25" s="1"/>
      <c r="N25" s="1"/>
      <c r="O25" s="1"/>
      <c r="P25" s="1"/>
      <c r="Q25" s="1"/>
      <c r="R25" s="1"/>
      <c r="S25" s="1"/>
    </row>
    <row r="26" spans="2:20">
      <c r="B26" s="36">
        <f t="shared" si="5"/>
        <v>58</v>
      </c>
      <c r="C26" s="4">
        <f t="shared" si="6"/>
        <v>0</v>
      </c>
      <c r="D26" s="3">
        <f t="shared" si="0"/>
        <v>0</v>
      </c>
      <c r="E26" s="3">
        <f t="shared" si="1"/>
        <v>0</v>
      </c>
      <c r="F26" s="3">
        <f t="shared" si="2"/>
        <v>0</v>
      </c>
      <c r="G26" s="2"/>
      <c r="H26" s="33">
        <f t="shared" si="3"/>
        <v>1993475.0290919659</v>
      </c>
      <c r="I26" s="33">
        <f t="shared" si="7"/>
        <v>2312000.832472695</v>
      </c>
      <c r="J26" s="34">
        <f t="shared" si="8"/>
        <v>0</v>
      </c>
      <c r="K26" s="34">
        <f t="shared" si="4"/>
        <v>0</v>
      </c>
      <c r="L26" s="37">
        <f t="shared" si="9"/>
        <v>2312000.832472695</v>
      </c>
      <c r="M26" s="1"/>
      <c r="N26" s="1"/>
      <c r="O26" s="1"/>
      <c r="P26" s="1"/>
      <c r="Q26" s="1"/>
      <c r="R26" s="1"/>
      <c r="S26" s="1"/>
    </row>
    <row r="27" spans="2:20">
      <c r="B27" s="36">
        <f t="shared" si="5"/>
        <v>59</v>
      </c>
      <c r="C27" s="4">
        <f t="shared" si="6"/>
        <v>0</v>
      </c>
      <c r="D27" s="3">
        <f t="shared" si="0"/>
        <v>0</v>
      </c>
      <c r="E27" s="3">
        <f t="shared" si="1"/>
        <v>0</v>
      </c>
      <c r="F27" s="3">
        <f t="shared" si="2"/>
        <v>0</v>
      </c>
      <c r="G27" s="35"/>
      <c r="H27" s="33">
        <f t="shared" si="3"/>
        <v>1993475.0290919659</v>
      </c>
      <c r="I27" s="33">
        <f t="shared" si="7"/>
        <v>2312000.832472695</v>
      </c>
      <c r="J27" s="34">
        <f t="shared" si="8"/>
        <v>0</v>
      </c>
      <c r="K27" s="34">
        <f t="shared" si="4"/>
        <v>0</v>
      </c>
      <c r="L27" s="37">
        <f t="shared" si="9"/>
        <v>2312000.832472695</v>
      </c>
      <c r="M27" s="5"/>
      <c r="N27" s="5"/>
      <c r="O27" s="5"/>
      <c r="P27" s="5"/>
      <c r="Q27" s="5"/>
      <c r="R27" s="5"/>
      <c r="S27" s="5"/>
    </row>
    <row r="28" spans="2:20">
      <c r="B28" s="36">
        <f t="shared" si="5"/>
        <v>60</v>
      </c>
      <c r="C28" s="4">
        <f t="shared" si="6"/>
        <v>0</v>
      </c>
      <c r="D28" s="3">
        <f t="shared" si="0"/>
        <v>0</v>
      </c>
      <c r="E28" s="3">
        <f t="shared" si="1"/>
        <v>0</v>
      </c>
      <c r="F28" s="3">
        <f t="shared" si="2"/>
        <v>0</v>
      </c>
      <c r="G28" s="2"/>
      <c r="H28" s="33">
        <f t="shared" si="3"/>
        <v>1993475.0290919659</v>
      </c>
      <c r="I28" s="33">
        <f t="shared" si="7"/>
        <v>2312000.832472695</v>
      </c>
      <c r="J28" s="34">
        <f t="shared" si="8"/>
        <v>0</v>
      </c>
      <c r="K28" s="34">
        <f t="shared" si="4"/>
        <v>0</v>
      </c>
      <c r="L28" s="37">
        <f t="shared" si="9"/>
        <v>2312000.832472695</v>
      </c>
      <c r="M28" s="1"/>
      <c r="N28" s="1"/>
      <c r="O28" s="1"/>
      <c r="P28" s="1"/>
      <c r="Q28" s="1"/>
      <c r="R28" s="1"/>
      <c r="S28" s="1"/>
    </row>
    <row r="29" spans="2:20">
      <c r="B29" s="36">
        <f t="shared" si="5"/>
        <v>61</v>
      </c>
      <c r="C29" s="4">
        <f t="shared" si="6"/>
        <v>0</v>
      </c>
      <c r="D29" s="3">
        <f t="shared" si="0"/>
        <v>0</v>
      </c>
      <c r="E29" s="3">
        <f t="shared" si="1"/>
        <v>0</v>
      </c>
      <c r="F29" s="3">
        <f t="shared" si="2"/>
        <v>0</v>
      </c>
      <c r="G29" s="2"/>
      <c r="H29" s="33">
        <f t="shared" si="3"/>
        <v>1993475.0290919659</v>
      </c>
      <c r="I29" s="33">
        <f t="shared" si="7"/>
        <v>2312000.832472695</v>
      </c>
      <c r="J29" s="34">
        <f t="shared" si="8"/>
        <v>0</v>
      </c>
      <c r="K29" s="34">
        <f t="shared" si="4"/>
        <v>0</v>
      </c>
      <c r="L29" s="37">
        <f t="shared" si="9"/>
        <v>2312000.832472695</v>
      </c>
      <c r="M29" s="1"/>
      <c r="N29" s="1"/>
      <c r="O29" s="1"/>
      <c r="P29" s="1"/>
      <c r="Q29" s="1"/>
      <c r="R29" s="1"/>
      <c r="S29" s="1"/>
    </row>
    <row r="30" spans="2:20">
      <c r="B30" s="36">
        <f t="shared" si="5"/>
        <v>62</v>
      </c>
      <c r="C30" s="4">
        <f t="shared" si="6"/>
        <v>0</v>
      </c>
      <c r="D30" s="3">
        <f t="shared" si="0"/>
        <v>0</v>
      </c>
      <c r="E30" s="3">
        <f t="shared" si="1"/>
        <v>0</v>
      </c>
      <c r="F30" s="3">
        <f t="shared" si="2"/>
        <v>0</v>
      </c>
      <c r="G30" s="2"/>
      <c r="H30" s="33">
        <f t="shared" si="3"/>
        <v>1993475.0290919659</v>
      </c>
      <c r="I30" s="33">
        <f t="shared" si="7"/>
        <v>2312000.832472695</v>
      </c>
      <c r="J30" s="34">
        <f t="shared" si="8"/>
        <v>0</v>
      </c>
      <c r="K30" s="34">
        <f t="shared" si="4"/>
        <v>0</v>
      </c>
      <c r="L30" s="37">
        <f t="shared" si="9"/>
        <v>2312000.832472695</v>
      </c>
      <c r="M30" s="1"/>
      <c r="N30" s="1"/>
      <c r="O30" s="1"/>
      <c r="P30" s="1"/>
      <c r="Q30" s="1"/>
      <c r="R30" s="1"/>
      <c r="S30" s="1"/>
    </row>
    <row r="31" spans="2:20">
      <c r="B31" s="36">
        <f t="shared" si="5"/>
        <v>63</v>
      </c>
      <c r="C31" s="4">
        <f t="shared" si="6"/>
        <v>0</v>
      </c>
      <c r="D31" s="3">
        <f t="shared" si="0"/>
        <v>0</v>
      </c>
      <c r="E31" s="3">
        <f t="shared" si="1"/>
        <v>0</v>
      </c>
      <c r="F31" s="3">
        <f t="shared" si="2"/>
        <v>0</v>
      </c>
      <c r="G31" s="2"/>
      <c r="H31" s="33">
        <f t="shared" si="3"/>
        <v>1993475.0290919659</v>
      </c>
      <c r="I31" s="33">
        <f t="shared" si="7"/>
        <v>2312000.832472695</v>
      </c>
      <c r="J31" s="34">
        <f t="shared" si="8"/>
        <v>0</v>
      </c>
      <c r="K31" s="34">
        <f t="shared" si="4"/>
        <v>0</v>
      </c>
      <c r="L31" s="37">
        <f t="shared" si="9"/>
        <v>2312000.832472695</v>
      </c>
      <c r="M31" s="1"/>
      <c r="N31" s="1"/>
      <c r="O31" s="1"/>
      <c r="P31" s="1"/>
      <c r="Q31" s="1"/>
      <c r="R31" s="1"/>
      <c r="S31" s="1"/>
    </row>
    <row r="32" spans="2:20">
      <c r="B32" s="36">
        <f t="shared" si="5"/>
        <v>64</v>
      </c>
      <c r="C32" s="4">
        <f t="shared" si="6"/>
        <v>0</v>
      </c>
      <c r="D32" s="3">
        <f t="shared" si="0"/>
        <v>0</v>
      </c>
      <c r="E32" s="3">
        <f t="shared" si="1"/>
        <v>0</v>
      </c>
      <c r="F32" s="3">
        <f t="shared" si="2"/>
        <v>0</v>
      </c>
      <c r="G32" s="2"/>
      <c r="H32" s="33">
        <f t="shared" si="3"/>
        <v>1993475.0290919659</v>
      </c>
      <c r="I32" s="33">
        <f t="shared" si="7"/>
        <v>2312000.832472695</v>
      </c>
      <c r="J32" s="34">
        <f t="shared" si="8"/>
        <v>0</v>
      </c>
      <c r="K32" s="34">
        <f t="shared" si="4"/>
        <v>0</v>
      </c>
      <c r="L32" s="37">
        <f t="shared" si="9"/>
        <v>2312000.832472695</v>
      </c>
      <c r="M32" s="1"/>
      <c r="N32" s="1"/>
      <c r="O32" s="1"/>
      <c r="P32" s="1"/>
      <c r="Q32" s="1"/>
      <c r="R32" s="1"/>
      <c r="S32" s="1"/>
    </row>
    <row r="33" spans="2:19">
      <c r="B33" s="36">
        <f t="shared" si="5"/>
        <v>65</v>
      </c>
      <c r="C33" s="4">
        <f t="shared" si="6"/>
        <v>0</v>
      </c>
      <c r="D33" s="3">
        <f t="shared" si="0"/>
        <v>0</v>
      </c>
      <c r="E33" s="3">
        <f t="shared" si="1"/>
        <v>0</v>
      </c>
      <c r="F33" s="3">
        <f t="shared" si="2"/>
        <v>0</v>
      </c>
      <c r="G33" s="2"/>
      <c r="H33" s="33">
        <f t="shared" si="3"/>
        <v>1993475.0290919659</v>
      </c>
      <c r="I33" s="33">
        <f t="shared" si="7"/>
        <v>2312000.832472695</v>
      </c>
      <c r="J33" s="34">
        <f t="shared" si="8"/>
        <v>0</v>
      </c>
      <c r="K33" s="34">
        <f t="shared" si="4"/>
        <v>0</v>
      </c>
      <c r="L33" s="37">
        <f t="shared" si="9"/>
        <v>2312000.832472695</v>
      </c>
      <c r="M33" s="1"/>
      <c r="N33" s="1"/>
      <c r="O33" s="1"/>
      <c r="P33" s="1"/>
      <c r="Q33" s="1"/>
      <c r="R33" s="1"/>
      <c r="S33" s="1"/>
    </row>
    <row r="34" spans="2:19">
      <c r="B34" s="36">
        <f t="shared" si="5"/>
        <v>66</v>
      </c>
      <c r="C34" s="4">
        <f t="shared" si="6"/>
        <v>0</v>
      </c>
      <c r="D34" s="3">
        <f t="shared" si="0"/>
        <v>0</v>
      </c>
      <c r="E34" s="3">
        <f t="shared" si="1"/>
        <v>0</v>
      </c>
      <c r="F34" s="3">
        <f t="shared" si="2"/>
        <v>0</v>
      </c>
      <c r="G34" s="2"/>
      <c r="H34" s="33">
        <f t="shared" si="3"/>
        <v>1993475.0290919659</v>
      </c>
      <c r="I34" s="33">
        <f t="shared" si="7"/>
        <v>2312000.832472695</v>
      </c>
      <c r="J34" s="34">
        <f t="shared" si="8"/>
        <v>0</v>
      </c>
      <c r="K34" s="34">
        <f t="shared" si="4"/>
        <v>0</v>
      </c>
      <c r="L34" s="37">
        <f t="shared" si="9"/>
        <v>2312000.832472695</v>
      </c>
      <c r="M34" s="1"/>
      <c r="N34" s="1"/>
      <c r="O34" s="1"/>
      <c r="P34" s="1"/>
      <c r="Q34" s="1"/>
      <c r="R34" s="1"/>
      <c r="S34" s="1"/>
    </row>
    <row r="35" spans="2:19">
      <c r="B35" s="36">
        <f t="shared" si="5"/>
        <v>67</v>
      </c>
      <c r="C35" s="4">
        <f t="shared" si="6"/>
        <v>0</v>
      </c>
      <c r="D35" s="3">
        <f t="shared" si="0"/>
        <v>0</v>
      </c>
      <c r="E35" s="3">
        <f t="shared" si="1"/>
        <v>0</v>
      </c>
      <c r="F35" s="3">
        <f t="shared" si="2"/>
        <v>0</v>
      </c>
      <c r="G35" s="2"/>
      <c r="H35" s="33">
        <f t="shared" si="3"/>
        <v>1993475.0290919659</v>
      </c>
      <c r="I35" s="33">
        <f t="shared" si="7"/>
        <v>2312000.832472695</v>
      </c>
      <c r="J35" s="34">
        <f t="shared" si="8"/>
        <v>0</v>
      </c>
      <c r="K35" s="34">
        <f t="shared" si="4"/>
        <v>0</v>
      </c>
      <c r="L35" s="37">
        <f t="shared" si="9"/>
        <v>2312000.832472695</v>
      </c>
      <c r="M35" s="1"/>
      <c r="N35" s="1"/>
      <c r="O35" s="1"/>
      <c r="P35" s="1"/>
      <c r="Q35" s="1"/>
      <c r="R35" s="1"/>
      <c r="S35" s="1"/>
    </row>
    <row r="36" spans="2:19">
      <c r="B36" s="36">
        <f t="shared" si="5"/>
        <v>68</v>
      </c>
      <c r="C36" s="4">
        <f t="shared" si="6"/>
        <v>0</v>
      </c>
      <c r="D36" s="3">
        <f t="shared" si="0"/>
        <v>0</v>
      </c>
      <c r="E36" s="3">
        <f t="shared" si="1"/>
        <v>0</v>
      </c>
      <c r="F36" s="3">
        <f t="shared" si="2"/>
        <v>0</v>
      </c>
      <c r="G36" s="2"/>
      <c r="H36" s="33">
        <f t="shared" si="3"/>
        <v>1993475.0290919659</v>
      </c>
      <c r="I36" s="33">
        <f t="shared" si="7"/>
        <v>2312000.832472695</v>
      </c>
      <c r="J36" s="34">
        <f t="shared" si="8"/>
        <v>0</v>
      </c>
      <c r="K36" s="34">
        <f t="shared" si="4"/>
        <v>0</v>
      </c>
      <c r="L36" s="37">
        <f t="shared" si="9"/>
        <v>2312000.832472695</v>
      </c>
      <c r="M36" s="1"/>
      <c r="N36" s="1"/>
      <c r="O36" s="1"/>
      <c r="P36" s="1"/>
      <c r="Q36" s="1"/>
      <c r="R36" s="1"/>
      <c r="S36" s="1"/>
    </row>
    <row r="37" spans="2:19">
      <c r="B37" s="36">
        <f t="shared" si="5"/>
        <v>69</v>
      </c>
      <c r="C37" s="4">
        <f t="shared" si="6"/>
        <v>0</v>
      </c>
      <c r="D37" s="3">
        <f t="shared" si="0"/>
        <v>0</v>
      </c>
      <c r="E37" s="3">
        <f t="shared" si="1"/>
        <v>0</v>
      </c>
      <c r="F37" s="3">
        <f t="shared" si="2"/>
        <v>0</v>
      </c>
      <c r="G37" s="2"/>
      <c r="H37" s="33">
        <f t="shared" si="3"/>
        <v>1993475.0290919659</v>
      </c>
      <c r="I37" s="33">
        <f t="shared" si="7"/>
        <v>2312000.832472695</v>
      </c>
      <c r="J37" s="34">
        <f t="shared" si="8"/>
        <v>0</v>
      </c>
      <c r="K37" s="34">
        <f t="shared" si="4"/>
        <v>0</v>
      </c>
      <c r="L37" s="37">
        <f t="shared" si="9"/>
        <v>2312000.832472695</v>
      </c>
      <c r="M37" s="1"/>
      <c r="N37" s="1"/>
      <c r="O37" s="1"/>
      <c r="P37" s="1"/>
      <c r="Q37" s="1"/>
      <c r="R37" s="1"/>
      <c r="S37" s="1"/>
    </row>
    <row r="38" spans="2:19">
      <c r="B38" s="36">
        <f t="shared" si="5"/>
        <v>70</v>
      </c>
      <c r="C38" s="4">
        <f t="shared" si="6"/>
        <v>0</v>
      </c>
      <c r="D38" s="3">
        <f t="shared" si="0"/>
        <v>0</v>
      </c>
      <c r="E38" s="3">
        <f t="shared" si="1"/>
        <v>0</v>
      </c>
      <c r="F38" s="3">
        <f t="shared" si="2"/>
        <v>0</v>
      </c>
      <c r="G38" s="2"/>
      <c r="H38" s="33">
        <f t="shared" si="3"/>
        <v>1993475.0290919659</v>
      </c>
      <c r="I38" s="33">
        <f t="shared" si="7"/>
        <v>2312000.832472695</v>
      </c>
      <c r="J38" s="34">
        <f t="shared" si="8"/>
        <v>0</v>
      </c>
      <c r="K38" s="34">
        <f t="shared" si="4"/>
        <v>0</v>
      </c>
      <c r="L38" s="37">
        <f t="shared" si="9"/>
        <v>2312000.832472695</v>
      </c>
      <c r="M38" s="1"/>
      <c r="N38" s="1"/>
      <c r="O38" s="1"/>
      <c r="P38" s="1"/>
      <c r="Q38" s="1"/>
      <c r="R38" s="1"/>
      <c r="S38" s="1"/>
    </row>
    <row r="39" spans="2:19">
      <c r="B39" s="36">
        <f t="shared" si="5"/>
        <v>71</v>
      </c>
      <c r="C39" s="4">
        <f t="shared" si="6"/>
        <v>0</v>
      </c>
      <c r="D39" s="3">
        <f t="shared" si="0"/>
        <v>0</v>
      </c>
      <c r="E39" s="3">
        <f t="shared" si="1"/>
        <v>0</v>
      </c>
      <c r="F39" s="3">
        <f t="shared" si="2"/>
        <v>0</v>
      </c>
      <c r="G39" s="2"/>
      <c r="H39" s="33">
        <f t="shared" si="3"/>
        <v>1993475.0290919659</v>
      </c>
      <c r="I39" s="33">
        <f t="shared" si="7"/>
        <v>2312000.832472695</v>
      </c>
      <c r="J39" s="34">
        <f t="shared" si="8"/>
        <v>0</v>
      </c>
      <c r="K39" s="34">
        <f t="shared" si="4"/>
        <v>0</v>
      </c>
      <c r="L39" s="37">
        <f t="shared" si="9"/>
        <v>2312000.832472695</v>
      </c>
      <c r="M39" s="1"/>
      <c r="N39" s="1"/>
      <c r="O39" s="1"/>
      <c r="P39" s="1"/>
      <c r="Q39" s="1"/>
      <c r="R39" s="1"/>
      <c r="S39" s="1"/>
    </row>
    <row r="40" spans="2:19">
      <c r="B40" s="36">
        <f t="shared" si="5"/>
        <v>72</v>
      </c>
      <c r="C40" s="4">
        <f t="shared" si="6"/>
        <v>0</v>
      </c>
      <c r="D40" s="3">
        <f t="shared" si="0"/>
        <v>0</v>
      </c>
      <c r="E40" s="3">
        <f t="shared" si="1"/>
        <v>0</v>
      </c>
      <c r="F40" s="3">
        <f t="shared" si="2"/>
        <v>0</v>
      </c>
      <c r="G40" s="2"/>
      <c r="H40" s="33">
        <f t="shared" si="3"/>
        <v>1993475.0290919659</v>
      </c>
      <c r="I40" s="33">
        <f t="shared" si="7"/>
        <v>2312000.832472695</v>
      </c>
      <c r="J40" s="34">
        <f t="shared" si="8"/>
        <v>0</v>
      </c>
      <c r="K40" s="34">
        <f t="shared" si="4"/>
        <v>0</v>
      </c>
      <c r="L40" s="37">
        <f t="shared" si="9"/>
        <v>2312000.832472695</v>
      </c>
      <c r="M40" s="1"/>
      <c r="N40" s="1"/>
      <c r="O40" s="1"/>
      <c r="P40" s="1"/>
      <c r="Q40" s="1"/>
      <c r="R40" s="1"/>
      <c r="S40" s="1"/>
    </row>
    <row r="41" spans="2:19">
      <c r="B41" s="36">
        <f t="shared" si="5"/>
        <v>73</v>
      </c>
      <c r="C41" s="4">
        <f t="shared" si="6"/>
        <v>0</v>
      </c>
      <c r="D41" s="3">
        <f t="shared" si="0"/>
        <v>0</v>
      </c>
      <c r="E41" s="3">
        <f t="shared" si="1"/>
        <v>0</v>
      </c>
      <c r="F41" s="3">
        <f t="shared" si="2"/>
        <v>0</v>
      </c>
      <c r="G41" s="2"/>
      <c r="H41" s="33">
        <f t="shared" si="3"/>
        <v>1993475.0290919659</v>
      </c>
      <c r="I41" s="33">
        <f t="shared" si="7"/>
        <v>2312000.832472695</v>
      </c>
      <c r="J41" s="34">
        <f t="shared" si="8"/>
        <v>0</v>
      </c>
      <c r="K41" s="34">
        <f t="shared" si="4"/>
        <v>0</v>
      </c>
      <c r="L41" s="37">
        <f t="shared" si="9"/>
        <v>2312000.832472695</v>
      </c>
      <c r="M41" s="1"/>
      <c r="N41" s="1"/>
      <c r="O41" s="1"/>
      <c r="P41" s="1"/>
      <c r="Q41" s="1"/>
      <c r="R41" s="1"/>
      <c r="S41" s="1"/>
    </row>
    <row r="42" spans="2:19">
      <c r="B42" s="36">
        <f t="shared" si="5"/>
        <v>74</v>
      </c>
      <c r="C42" s="4">
        <f t="shared" si="6"/>
        <v>0</v>
      </c>
      <c r="D42" s="3">
        <f t="shared" si="0"/>
        <v>0</v>
      </c>
      <c r="E42" s="3">
        <f t="shared" si="1"/>
        <v>0</v>
      </c>
      <c r="F42" s="3">
        <f t="shared" si="2"/>
        <v>0</v>
      </c>
      <c r="G42" s="2"/>
      <c r="H42" s="33">
        <f t="shared" si="3"/>
        <v>1993475.0290919659</v>
      </c>
      <c r="I42" s="33">
        <f t="shared" si="7"/>
        <v>2312000.832472695</v>
      </c>
      <c r="J42" s="34">
        <f t="shared" si="8"/>
        <v>0</v>
      </c>
      <c r="K42" s="34">
        <f t="shared" si="4"/>
        <v>0</v>
      </c>
      <c r="L42" s="37">
        <f t="shared" si="9"/>
        <v>2312000.832472695</v>
      </c>
      <c r="M42" s="1"/>
      <c r="N42" s="1"/>
      <c r="O42" s="1"/>
      <c r="P42" s="1"/>
      <c r="Q42" s="1"/>
      <c r="R42" s="1"/>
      <c r="S42" s="1"/>
    </row>
    <row r="43" spans="2:19">
      <c r="B43" s="36">
        <f t="shared" si="5"/>
        <v>75</v>
      </c>
      <c r="C43" s="4">
        <f t="shared" si="6"/>
        <v>0</v>
      </c>
      <c r="D43" s="3">
        <f t="shared" si="0"/>
        <v>0</v>
      </c>
      <c r="E43" s="3">
        <f t="shared" si="1"/>
        <v>0</v>
      </c>
      <c r="F43" s="3">
        <f t="shared" si="2"/>
        <v>0</v>
      </c>
      <c r="G43" s="2"/>
      <c r="H43" s="33">
        <f t="shared" si="3"/>
        <v>1993475.0290919659</v>
      </c>
      <c r="I43" s="33">
        <f t="shared" si="7"/>
        <v>2312000.832472695</v>
      </c>
      <c r="J43" s="34">
        <f t="shared" si="8"/>
        <v>0</v>
      </c>
      <c r="K43" s="34">
        <f t="shared" si="4"/>
        <v>0</v>
      </c>
      <c r="L43" s="37">
        <f t="shared" si="9"/>
        <v>2312000.832472695</v>
      </c>
      <c r="M43" s="1"/>
      <c r="N43" s="1"/>
      <c r="O43" s="1"/>
      <c r="P43" s="1"/>
      <c r="Q43" s="1"/>
      <c r="R43" s="1"/>
      <c r="S43" s="1"/>
    </row>
    <row r="44" spans="2:19">
      <c r="B44" s="36">
        <f t="shared" si="5"/>
        <v>76</v>
      </c>
      <c r="C44" s="4">
        <f t="shared" si="6"/>
        <v>0</v>
      </c>
      <c r="D44" s="3">
        <f t="shared" si="0"/>
        <v>0</v>
      </c>
      <c r="E44" s="3">
        <f t="shared" si="1"/>
        <v>0</v>
      </c>
      <c r="F44" s="3">
        <f t="shared" si="2"/>
        <v>0</v>
      </c>
      <c r="G44" s="2"/>
      <c r="H44" s="33">
        <f t="shared" si="3"/>
        <v>1993475.0290919659</v>
      </c>
      <c r="I44" s="33">
        <f t="shared" si="7"/>
        <v>2312000.832472695</v>
      </c>
      <c r="J44" s="34">
        <f t="shared" si="8"/>
        <v>0</v>
      </c>
      <c r="K44" s="34">
        <f t="shared" si="4"/>
        <v>0</v>
      </c>
      <c r="L44" s="37">
        <f t="shared" si="9"/>
        <v>2312000.832472695</v>
      </c>
      <c r="M44" s="1"/>
      <c r="N44" s="1"/>
      <c r="O44" s="1"/>
      <c r="P44" s="1"/>
      <c r="Q44" s="1"/>
      <c r="R44" s="1"/>
      <c r="S44" s="1"/>
    </row>
    <row r="45" spans="2:19">
      <c r="B45" s="36">
        <f t="shared" si="5"/>
        <v>77</v>
      </c>
      <c r="C45" s="4">
        <f t="shared" si="6"/>
        <v>0</v>
      </c>
      <c r="D45" s="3">
        <f t="shared" si="0"/>
        <v>0</v>
      </c>
      <c r="E45" s="3">
        <f t="shared" si="1"/>
        <v>0</v>
      </c>
      <c r="F45" s="3">
        <f t="shared" si="2"/>
        <v>0</v>
      </c>
      <c r="G45" s="2"/>
      <c r="H45" s="33">
        <f t="shared" si="3"/>
        <v>1993475.0290919659</v>
      </c>
      <c r="I45" s="33">
        <f t="shared" si="7"/>
        <v>2312000.832472695</v>
      </c>
      <c r="J45" s="34">
        <f t="shared" si="8"/>
        <v>0</v>
      </c>
      <c r="K45" s="34">
        <f t="shared" si="4"/>
        <v>0</v>
      </c>
      <c r="L45" s="37">
        <f t="shared" si="9"/>
        <v>2312000.832472695</v>
      </c>
      <c r="M45" s="1"/>
      <c r="N45" s="1"/>
      <c r="O45" s="1"/>
      <c r="P45" s="1"/>
      <c r="Q45" s="1"/>
      <c r="R45" s="1"/>
      <c r="S45" s="1"/>
    </row>
    <row r="46" spans="2:19">
      <c r="B46" s="36">
        <f t="shared" si="5"/>
        <v>78</v>
      </c>
      <c r="C46" s="4">
        <f t="shared" si="6"/>
        <v>0</v>
      </c>
      <c r="D46" s="3">
        <f t="shared" si="0"/>
        <v>0</v>
      </c>
      <c r="E46" s="3">
        <f t="shared" si="1"/>
        <v>0</v>
      </c>
      <c r="F46" s="3">
        <f t="shared" si="2"/>
        <v>0</v>
      </c>
      <c r="G46" s="6"/>
      <c r="H46" s="33">
        <f t="shared" si="3"/>
        <v>1993475.0290919659</v>
      </c>
      <c r="I46" s="33">
        <f t="shared" si="7"/>
        <v>2312000.832472695</v>
      </c>
      <c r="J46" s="34">
        <f t="shared" si="8"/>
        <v>0</v>
      </c>
      <c r="K46" s="34">
        <f t="shared" si="4"/>
        <v>0</v>
      </c>
      <c r="L46" s="37">
        <f t="shared" si="9"/>
        <v>2312000.832472695</v>
      </c>
      <c r="M46" s="7"/>
      <c r="N46" s="7"/>
      <c r="O46" s="7"/>
      <c r="P46" s="7"/>
      <c r="Q46" s="7"/>
      <c r="R46" s="7"/>
      <c r="S46" s="7"/>
    </row>
    <row r="47" spans="2:19">
      <c r="B47" s="36">
        <f t="shared" si="5"/>
        <v>79</v>
      </c>
      <c r="C47" s="4">
        <f t="shared" si="6"/>
        <v>0</v>
      </c>
      <c r="D47" s="3">
        <f t="shared" si="0"/>
        <v>0</v>
      </c>
      <c r="E47" s="3">
        <f t="shared" si="1"/>
        <v>0</v>
      </c>
      <c r="F47" s="3">
        <f t="shared" si="2"/>
        <v>0</v>
      </c>
      <c r="G47" s="2"/>
      <c r="H47" s="33">
        <f t="shared" si="3"/>
        <v>1993475.0290919659</v>
      </c>
      <c r="I47" s="33">
        <f t="shared" si="7"/>
        <v>2312000.832472695</v>
      </c>
      <c r="J47" s="34">
        <f t="shared" si="8"/>
        <v>0</v>
      </c>
      <c r="K47" s="34">
        <f t="shared" si="4"/>
        <v>0</v>
      </c>
      <c r="L47" s="37">
        <f t="shared" si="9"/>
        <v>2312000.832472695</v>
      </c>
      <c r="M47" s="1"/>
      <c r="N47" s="1"/>
      <c r="O47" s="1"/>
      <c r="P47" s="1"/>
      <c r="Q47" s="1"/>
      <c r="R47" s="1"/>
      <c r="S47" s="1"/>
    </row>
    <row r="48" spans="2:19">
      <c r="B48" s="36">
        <f t="shared" si="5"/>
        <v>80</v>
      </c>
      <c r="C48" s="4">
        <f t="shared" si="6"/>
        <v>0</v>
      </c>
      <c r="D48" s="3">
        <f t="shared" si="0"/>
        <v>0</v>
      </c>
      <c r="E48" s="3">
        <f t="shared" si="1"/>
        <v>0</v>
      </c>
      <c r="F48" s="3">
        <f t="shared" si="2"/>
        <v>0</v>
      </c>
      <c r="G48" s="2"/>
      <c r="H48" s="33">
        <f t="shared" si="3"/>
        <v>1993475.0290919659</v>
      </c>
      <c r="I48" s="33">
        <f t="shared" si="7"/>
        <v>2312000.832472695</v>
      </c>
      <c r="J48" s="34">
        <f t="shared" si="8"/>
        <v>0</v>
      </c>
      <c r="K48" s="34">
        <f t="shared" si="4"/>
        <v>0</v>
      </c>
      <c r="L48" s="37">
        <f t="shared" si="9"/>
        <v>2312000.832472695</v>
      </c>
      <c r="M48" s="1"/>
      <c r="N48" s="1"/>
      <c r="O48" s="1"/>
      <c r="P48" s="1"/>
      <c r="Q48" s="1"/>
      <c r="R48" s="1"/>
      <c r="S48" s="1"/>
    </row>
    <row r="49" spans="2:19">
      <c r="B49" s="36">
        <f t="shared" si="5"/>
        <v>81</v>
      </c>
      <c r="C49" s="4">
        <f t="shared" si="6"/>
        <v>0</v>
      </c>
      <c r="D49" s="3">
        <f t="shared" si="0"/>
        <v>0</v>
      </c>
      <c r="E49" s="3">
        <f t="shared" si="1"/>
        <v>0</v>
      </c>
      <c r="F49" s="3">
        <f t="shared" si="2"/>
        <v>0</v>
      </c>
      <c r="G49" s="2"/>
      <c r="H49" s="33">
        <f t="shared" si="3"/>
        <v>1993475.0290919659</v>
      </c>
      <c r="I49" s="33">
        <f t="shared" si="7"/>
        <v>2312000.832472695</v>
      </c>
      <c r="J49" s="34">
        <f t="shared" si="8"/>
        <v>0</v>
      </c>
      <c r="K49" s="34">
        <f t="shared" si="4"/>
        <v>0</v>
      </c>
      <c r="L49" s="37">
        <f t="shared" si="9"/>
        <v>2312000.832472695</v>
      </c>
      <c r="M49" s="1"/>
      <c r="N49" s="1"/>
      <c r="O49" s="1"/>
      <c r="P49" s="1"/>
      <c r="Q49" s="1"/>
      <c r="R49" s="1"/>
      <c r="S49" s="1"/>
    </row>
    <row r="50" spans="2:19">
      <c r="B50" s="36">
        <f t="shared" si="5"/>
        <v>82</v>
      </c>
      <c r="C50" s="4">
        <f t="shared" si="6"/>
        <v>0</v>
      </c>
      <c r="D50" s="3">
        <f t="shared" si="0"/>
        <v>0</v>
      </c>
      <c r="E50" s="3">
        <f t="shared" si="1"/>
        <v>0</v>
      </c>
      <c r="F50" s="3">
        <f t="shared" si="2"/>
        <v>0</v>
      </c>
      <c r="G50" s="2"/>
      <c r="H50" s="33">
        <f t="shared" si="3"/>
        <v>1993475.0290919659</v>
      </c>
      <c r="I50" s="33">
        <f t="shared" si="7"/>
        <v>2312000.832472695</v>
      </c>
      <c r="J50" s="34">
        <f t="shared" si="8"/>
        <v>0</v>
      </c>
      <c r="K50" s="34">
        <f t="shared" si="4"/>
        <v>0</v>
      </c>
      <c r="L50" s="37">
        <f t="shared" si="9"/>
        <v>2312000.832472695</v>
      </c>
      <c r="M50" s="1"/>
      <c r="N50" s="1"/>
      <c r="O50" s="1"/>
      <c r="P50" s="1"/>
      <c r="Q50" s="1"/>
      <c r="R50" s="1"/>
      <c r="S50" s="1"/>
    </row>
    <row r="51" spans="2:19">
      <c r="B51" s="36">
        <f t="shared" si="5"/>
        <v>83</v>
      </c>
      <c r="C51" s="4">
        <f t="shared" si="6"/>
        <v>0</v>
      </c>
      <c r="D51" s="3">
        <f t="shared" si="0"/>
        <v>0</v>
      </c>
      <c r="E51" s="3">
        <f t="shared" si="1"/>
        <v>0</v>
      </c>
      <c r="F51" s="3">
        <f t="shared" si="2"/>
        <v>0</v>
      </c>
      <c r="G51" s="2"/>
      <c r="H51" s="33">
        <f t="shared" si="3"/>
        <v>1993475.0290919659</v>
      </c>
      <c r="I51" s="33">
        <f t="shared" si="7"/>
        <v>2312000.832472695</v>
      </c>
      <c r="J51" s="34">
        <f t="shared" si="8"/>
        <v>0</v>
      </c>
      <c r="K51" s="34">
        <f t="shared" si="4"/>
        <v>0</v>
      </c>
      <c r="L51" s="37">
        <f t="shared" si="9"/>
        <v>2312000.832472695</v>
      </c>
      <c r="M51" s="1"/>
      <c r="N51" s="1"/>
      <c r="O51" s="1"/>
      <c r="P51" s="1"/>
      <c r="Q51" s="1"/>
      <c r="R51" s="1"/>
      <c r="S51" s="1"/>
    </row>
    <row r="52" spans="2:19">
      <c r="B52" s="36">
        <f t="shared" si="5"/>
        <v>84</v>
      </c>
      <c r="C52" s="4">
        <f t="shared" si="6"/>
        <v>0</v>
      </c>
      <c r="D52" s="3">
        <f t="shared" si="0"/>
        <v>0</v>
      </c>
      <c r="E52" s="3">
        <f t="shared" si="1"/>
        <v>0</v>
      </c>
      <c r="F52" s="3">
        <f t="shared" si="2"/>
        <v>0</v>
      </c>
      <c r="G52" s="2"/>
      <c r="H52" s="33">
        <f t="shared" si="3"/>
        <v>1993475.0290919659</v>
      </c>
      <c r="I52" s="33">
        <f t="shared" si="7"/>
        <v>2312000.832472695</v>
      </c>
      <c r="J52" s="34">
        <f t="shared" si="8"/>
        <v>0</v>
      </c>
      <c r="K52" s="34">
        <f t="shared" si="4"/>
        <v>0</v>
      </c>
      <c r="L52" s="37">
        <f t="shared" si="9"/>
        <v>2312000.832472695</v>
      </c>
      <c r="M52" s="1"/>
      <c r="N52" s="1"/>
      <c r="O52" s="1"/>
      <c r="P52" s="1"/>
      <c r="Q52" s="1"/>
      <c r="R52" s="1"/>
      <c r="S52" s="1"/>
    </row>
    <row r="53" spans="2:19">
      <c r="B53" s="36">
        <f t="shared" si="5"/>
        <v>85</v>
      </c>
      <c r="C53" s="4">
        <f t="shared" si="6"/>
        <v>0</v>
      </c>
      <c r="D53" s="3">
        <f t="shared" si="0"/>
        <v>0</v>
      </c>
      <c r="E53" s="3">
        <f t="shared" si="1"/>
        <v>0</v>
      </c>
      <c r="F53" s="3">
        <f t="shared" si="2"/>
        <v>0</v>
      </c>
      <c r="G53" s="2"/>
      <c r="H53" s="33">
        <f t="shared" si="3"/>
        <v>1993475.0290919659</v>
      </c>
      <c r="I53" s="33">
        <f t="shared" si="7"/>
        <v>2312000.832472695</v>
      </c>
      <c r="J53" s="34">
        <f t="shared" si="8"/>
        <v>0</v>
      </c>
      <c r="K53" s="34">
        <f t="shared" si="4"/>
        <v>0</v>
      </c>
      <c r="L53" s="37">
        <f t="shared" si="9"/>
        <v>2312000.832472695</v>
      </c>
      <c r="M53" s="1"/>
      <c r="N53" s="1"/>
      <c r="O53" s="1"/>
      <c r="P53" s="1"/>
      <c r="Q53" s="1"/>
      <c r="R53" s="1"/>
      <c r="S53" s="1"/>
    </row>
    <row r="54" spans="2:19">
      <c r="B54" s="36">
        <f t="shared" si="5"/>
        <v>86</v>
      </c>
      <c r="C54" s="4">
        <f t="shared" si="6"/>
        <v>0</v>
      </c>
      <c r="D54" s="3">
        <f t="shared" si="0"/>
        <v>0</v>
      </c>
      <c r="E54" s="3">
        <f t="shared" si="1"/>
        <v>0</v>
      </c>
      <c r="F54" s="3">
        <f t="shared" si="2"/>
        <v>0</v>
      </c>
      <c r="G54" s="2"/>
      <c r="H54" s="33">
        <f t="shared" si="3"/>
        <v>1993475.0290919659</v>
      </c>
      <c r="I54" s="33">
        <f t="shared" si="7"/>
        <v>2312000.832472695</v>
      </c>
      <c r="J54" s="34">
        <f t="shared" si="8"/>
        <v>0</v>
      </c>
      <c r="K54" s="34">
        <f t="shared" si="4"/>
        <v>0</v>
      </c>
      <c r="L54" s="37">
        <f t="shared" si="9"/>
        <v>2312000.832472695</v>
      </c>
      <c r="M54" s="1"/>
      <c r="N54" s="1"/>
      <c r="O54" s="1"/>
      <c r="P54" s="1"/>
      <c r="Q54" s="1"/>
      <c r="R54" s="1"/>
      <c r="S54" s="1"/>
    </row>
    <row r="55" spans="2:19">
      <c r="B55" s="36">
        <f t="shared" si="5"/>
        <v>87</v>
      </c>
      <c r="C55" s="4">
        <f t="shared" si="6"/>
        <v>0</v>
      </c>
      <c r="D55" s="3">
        <f t="shared" si="0"/>
        <v>0</v>
      </c>
      <c r="E55" s="3">
        <f t="shared" si="1"/>
        <v>0</v>
      </c>
      <c r="F55" s="3">
        <f t="shared" si="2"/>
        <v>0</v>
      </c>
      <c r="G55" s="2"/>
      <c r="H55" s="33">
        <f t="shared" si="3"/>
        <v>1993475.0290919659</v>
      </c>
      <c r="I55" s="33">
        <f t="shared" si="7"/>
        <v>2312000.832472695</v>
      </c>
      <c r="J55" s="34">
        <f t="shared" si="8"/>
        <v>0</v>
      </c>
      <c r="K55" s="34">
        <f t="shared" si="4"/>
        <v>0</v>
      </c>
      <c r="L55" s="37">
        <f t="shared" si="9"/>
        <v>2312000.832472695</v>
      </c>
      <c r="M55" s="1"/>
      <c r="N55" s="1"/>
      <c r="O55" s="1"/>
      <c r="P55" s="1"/>
      <c r="Q55" s="1"/>
      <c r="R55" s="1"/>
      <c r="S55" s="1"/>
    </row>
    <row r="56" spans="2:19">
      <c r="B56" s="36">
        <f t="shared" si="5"/>
        <v>88</v>
      </c>
      <c r="C56" s="4">
        <f t="shared" si="6"/>
        <v>0</v>
      </c>
      <c r="D56" s="3">
        <f t="shared" si="0"/>
        <v>0</v>
      </c>
      <c r="E56" s="3">
        <f t="shared" si="1"/>
        <v>0</v>
      </c>
      <c r="F56" s="3">
        <f t="shared" si="2"/>
        <v>0</v>
      </c>
      <c r="G56" s="2"/>
      <c r="H56" s="33">
        <f t="shared" si="3"/>
        <v>1993475.0290919659</v>
      </c>
      <c r="I56" s="33">
        <f t="shared" si="7"/>
        <v>2312000.832472695</v>
      </c>
      <c r="J56" s="34">
        <f t="shared" si="8"/>
        <v>0</v>
      </c>
      <c r="K56" s="34">
        <f t="shared" si="4"/>
        <v>0</v>
      </c>
      <c r="L56" s="37">
        <f t="shared" si="9"/>
        <v>2312000.832472695</v>
      </c>
      <c r="M56" s="1"/>
      <c r="N56" s="1"/>
      <c r="O56" s="1"/>
      <c r="P56" s="1"/>
      <c r="Q56" s="1"/>
      <c r="R56" s="1"/>
      <c r="S56" s="1"/>
    </row>
    <row r="57" spans="2:19" ht="15.75" thickBot="1">
      <c r="B57" s="38">
        <f t="shared" si="5"/>
        <v>89</v>
      </c>
      <c r="C57" s="39">
        <f t="shared" si="6"/>
        <v>0</v>
      </c>
      <c r="D57" s="40">
        <f t="shared" si="0"/>
        <v>0</v>
      </c>
      <c r="E57" s="40">
        <f t="shared" si="1"/>
        <v>0</v>
      </c>
      <c r="F57" s="40">
        <f t="shared" si="2"/>
        <v>0</v>
      </c>
      <c r="G57" s="41"/>
      <c r="H57" s="42">
        <f t="shared" si="3"/>
        <v>1993475.0290919659</v>
      </c>
      <c r="I57" s="42">
        <f t="shared" si="7"/>
        <v>2312000.832472695</v>
      </c>
      <c r="J57" s="43">
        <f t="shared" si="8"/>
        <v>0</v>
      </c>
      <c r="K57" s="43">
        <f t="shared" si="4"/>
        <v>0</v>
      </c>
      <c r="L57" s="44">
        <f t="shared" si="9"/>
        <v>2312000.832472695</v>
      </c>
      <c r="M57" s="1"/>
      <c r="N57" s="1"/>
      <c r="O57" s="1"/>
      <c r="P57" s="1"/>
      <c r="Q57" s="1"/>
      <c r="R57" s="1"/>
      <c r="S57" s="1"/>
    </row>
  </sheetData>
  <hyperlinks>
    <hyperlink ref="C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H37"/>
  <sheetViews>
    <sheetView workbookViewId="0">
      <selection activeCell="E8" sqref="E8"/>
    </sheetView>
  </sheetViews>
  <sheetFormatPr defaultRowHeight="15"/>
  <cols>
    <col min="3" max="3" width="33.85546875" bestFit="1" customWidth="1"/>
    <col min="4" max="4" width="25.5703125" bestFit="1" customWidth="1"/>
    <col min="5" max="8" width="14.28515625" bestFit="1" customWidth="1"/>
  </cols>
  <sheetData>
    <row r="2" spans="3:8">
      <c r="C2" s="65" t="s">
        <v>37</v>
      </c>
      <c r="D2" s="65"/>
      <c r="E2" s="65"/>
      <c r="F2" s="65"/>
      <c r="G2" s="65"/>
      <c r="H2" s="65"/>
    </row>
    <row r="3" spans="3:8">
      <c r="C3" s="64" t="s">
        <v>26</v>
      </c>
      <c r="D3" s="63" t="s">
        <v>27</v>
      </c>
      <c r="E3" s="64" t="s">
        <v>25</v>
      </c>
      <c r="F3" s="64" t="s">
        <v>20</v>
      </c>
      <c r="G3" s="64"/>
      <c r="H3" s="64"/>
    </row>
    <row r="4" spans="3:8" s="1" customFormat="1">
      <c r="C4" s="64"/>
      <c r="D4" s="64"/>
      <c r="E4" s="64"/>
      <c r="F4" s="31">
        <v>0.10299999999999999</v>
      </c>
      <c r="G4" s="31">
        <v>0.20599999999999999</v>
      </c>
      <c r="H4" s="31">
        <v>0.309</v>
      </c>
    </row>
    <row r="5" spans="3:8">
      <c r="C5" s="10" t="s">
        <v>9</v>
      </c>
      <c r="D5" s="10" t="s">
        <v>10</v>
      </c>
      <c r="E5" s="11">
        <f>'Contribution and input'!$G$13</f>
        <v>1000000</v>
      </c>
      <c r="F5" s="12">
        <v>0</v>
      </c>
      <c r="G5" s="12">
        <v>0</v>
      </c>
      <c r="H5" s="12">
        <v>0</v>
      </c>
    </row>
    <row r="6" spans="3:8" ht="29.25">
      <c r="C6" s="13" t="s">
        <v>11</v>
      </c>
      <c r="D6" s="10" t="s">
        <v>10</v>
      </c>
      <c r="E6" s="11">
        <f>'Contribution and input'!H57</f>
        <v>1993475.0290919659</v>
      </c>
      <c r="F6" s="12">
        <v>0</v>
      </c>
      <c r="G6" s="12">
        <v>0</v>
      </c>
      <c r="H6" s="12">
        <v>0</v>
      </c>
    </row>
    <row r="7" spans="3:8">
      <c r="C7" s="10" t="s">
        <v>12</v>
      </c>
      <c r="D7" s="10" t="s">
        <v>10</v>
      </c>
      <c r="E7" s="11">
        <f>SUM('Contribution and input'!J13:J57)</f>
        <v>1352739.3535480476</v>
      </c>
      <c r="F7" s="12">
        <v>0</v>
      </c>
      <c r="G7" s="12">
        <v>0</v>
      </c>
      <c r="H7" s="12">
        <v>0</v>
      </c>
    </row>
    <row r="8" spans="3:8" ht="29.25">
      <c r="C8" s="10" t="s">
        <v>13</v>
      </c>
      <c r="D8" s="13" t="s">
        <v>14</v>
      </c>
      <c r="E8" s="11">
        <f>SUM('Contribution and input'!K13:K57)</f>
        <v>959261.47892464744</v>
      </c>
      <c r="F8" s="14">
        <f>$E$8*60%*F$4</f>
        <v>59282.359397543209</v>
      </c>
      <c r="G8" s="14">
        <f t="shared" ref="G8:H8" si="0">$E$8*60%*G$4</f>
        <v>118564.71879508642</v>
      </c>
      <c r="H8" s="14">
        <f t="shared" si="0"/>
        <v>177847.07819262965</v>
      </c>
    </row>
    <row r="9" spans="3:8">
      <c r="C9" s="18" t="s">
        <v>17</v>
      </c>
      <c r="D9" s="10"/>
      <c r="E9" s="58">
        <f>SUM(E5:E8)</f>
        <v>5305475.8615646604</v>
      </c>
      <c r="F9" s="59"/>
      <c r="G9" s="59"/>
      <c r="H9" s="60"/>
    </row>
    <row r="10" spans="3:8">
      <c r="C10" s="18" t="s">
        <v>21</v>
      </c>
      <c r="D10" s="10"/>
      <c r="E10" s="18"/>
      <c r="F10" s="26">
        <f>$E$9-F8-F7-F6-F5</f>
        <v>5246193.5021671169</v>
      </c>
      <c r="G10" s="26">
        <f t="shared" ref="G10:H10" si="1">$E$9-G8-G7-G6-G5</f>
        <v>5186911.1427695742</v>
      </c>
      <c r="H10" s="26">
        <f t="shared" si="1"/>
        <v>5127628.7833720306</v>
      </c>
    </row>
    <row r="11" spans="3:8">
      <c r="C11" s="18" t="s">
        <v>22</v>
      </c>
      <c r="D11" s="10"/>
      <c r="E11" s="18"/>
      <c r="F11" s="27">
        <f>F8/$E$9</f>
        <v>1.117380626062447E-2</v>
      </c>
      <c r="G11" s="27">
        <f t="shared" ref="G11:H11" si="2">G8/$E$9</f>
        <v>2.2347612521248939E-2</v>
      </c>
      <c r="H11" s="27">
        <f t="shared" si="2"/>
        <v>3.3521418781873417E-2</v>
      </c>
    </row>
    <row r="12" spans="3:8">
      <c r="C12" s="9"/>
      <c r="D12" s="9"/>
      <c r="E12" s="9"/>
      <c r="F12" s="9"/>
      <c r="G12" s="9"/>
      <c r="H12" s="9"/>
    </row>
    <row r="13" spans="3:8">
      <c r="C13" s="9"/>
      <c r="D13" s="9"/>
      <c r="E13" s="9"/>
      <c r="F13" s="9"/>
      <c r="G13" s="9"/>
      <c r="H13" s="9"/>
    </row>
    <row r="14" spans="3:8" ht="15.75" thickBot="1">
      <c r="C14" s="9"/>
      <c r="D14" s="9"/>
      <c r="E14" s="9"/>
      <c r="F14" s="9"/>
      <c r="G14" s="9"/>
      <c r="H14" s="9"/>
    </row>
    <row r="15" spans="3:8">
      <c r="C15" s="66" t="s">
        <v>23</v>
      </c>
      <c r="D15" s="67"/>
      <c r="E15" s="67"/>
      <c r="F15" s="67"/>
      <c r="G15" s="67"/>
      <c r="H15" s="68"/>
    </row>
    <row r="16" spans="3:8">
      <c r="C16" s="62" t="s">
        <v>26</v>
      </c>
      <c r="D16" s="63" t="s">
        <v>27</v>
      </c>
      <c r="E16" s="64" t="s">
        <v>25</v>
      </c>
      <c r="F16" s="64" t="s">
        <v>20</v>
      </c>
      <c r="G16" s="64"/>
      <c r="H16" s="70"/>
    </row>
    <row r="17" spans="3:8">
      <c r="C17" s="62"/>
      <c r="D17" s="64"/>
      <c r="E17" s="64"/>
      <c r="F17" s="28">
        <v>0.10299999999999999</v>
      </c>
      <c r="G17" s="28">
        <v>0.20599999999999999</v>
      </c>
      <c r="H17" s="32">
        <v>0.309</v>
      </c>
    </row>
    <row r="18" spans="3:8">
      <c r="C18" s="16" t="s">
        <v>9</v>
      </c>
      <c r="D18" s="10" t="s">
        <v>10</v>
      </c>
      <c r="E18" s="11">
        <f>'Contribution and input'!$G$13</f>
        <v>1000000</v>
      </c>
      <c r="F18" s="10">
        <v>0</v>
      </c>
      <c r="G18" s="10">
        <v>0</v>
      </c>
      <c r="H18" s="15">
        <v>0</v>
      </c>
    </row>
    <row r="19" spans="3:8">
      <c r="C19" s="16" t="s">
        <v>11</v>
      </c>
      <c r="D19" s="10" t="s">
        <v>10</v>
      </c>
      <c r="E19" s="11">
        <f>'Contribution and input'!H57</f>
        <v>1993475.0290919659</v>
      </c>
      <c r="F19" s="10">
        <v>0</v>
      </c>
      <c r="G19" s="10">
        <v>0</v>
      </c>
      <c r="H19" s="15">
        <v>0</v>
      </c>
    </row>
    <row r="20" spans="3:8">
      <c r="C20" s="16" t="s">
        <v>12</v>
      </c>
      <c r="D20" s="10" t="s">
        <v>14</v>
      </c>
      <c r="E20" s="11">
        <f>SUM('Contribution and input'!J13:J57)</f>
        <v>1352739.3535480476</v>
      </c>
      <c r="F20" s="11">
        <f t="shared" ref="F20:H20" si="3">$E20*60%*F$17</f>
        <v>83599.292049269337</v>
      </c>
      <c r="G20" s="11">
        <f t="shared" si="3"/>
        <v>167198.58409853867</v>
      </c>
      <c r="H20" s="17">
        <f t="shared" si="3"/>
        <v>250797.87614780801</v>
      </c>
    </row>
    <row r="21" spans="3:8">
      <c r="C21" s="16" t="s">
        <v>13</v>
      </c>
      <c r="D21" s="10" t="s">
        <v>14</v>
      </c>
      <c r="E21" s="11">
        <f>SUM('Contribution and input'!K13:K57)</f>
        <v>959261.47892464744</v>
      </c>
      <c r="F21" s="11">
        <f>$E21*60%*F$17</f>
        <v>59282.359397543209</v>
      </c>
      <c r="G21" s="11">
        <f t="shared" ref="G21:H21" si="4">$E21*60%*G$17</f>
        <v>118564.71879508642</v>
      </c>
      <c r="H21" s="17">
        <f t="shared" si="4"/>
        <v>177847.07819262965</v>
      </c>
    </row>
    <row r="22" spans="3:8">
      <c r="C22" s="19" t="s">
        <v>17</v>
      </c>
      <c r="D22" s="10"/>
      <c r="E22" s="55">
        <f>SUM(E18:E21)</f>
        <v>5305475.8615646604</v>
      </c>
      <c r="F22" s="56"/>
      <c r="G22" s="56"/>
      <c r="H22" s="57"/>
    </row>
    <row r="23" spans="3:8">
      <c r="C23" s="19" t="s">
        <v>21</v>
      </c>
      <c r="D23" s="18"/>
      <c r="E23" s="18"/>
      <c r="F23" s="20">
        <f>$E$9-F21-F20-F19-F18</f>
        <v>5162594.2101178477</v>
      </c>
      <c r="G23" s="20">
        <f t="shared" ref="G23:H23" si="5">$E$9-G21-G20-G19-G18</f>
        <v>5019712.5586710358</v>
      </c>
      <c r="H23" s="21">
        <f t="shared" si="5"/>
        <v>4876830.907224223</v>
      </c>
    </row>
    <row r="24" spans="3:8" ht="15.75" thickBot="1">
      <c r="C24" s="22" t="s">
        <v>22</v>
      </c>
      <c r="D24" s="23"/>
      <c r="E24" s="23"/>
      <c r="F24" s="24">
        <f>SUM(F18:F22)/$E$9</f>
        <v>2.6930977573927688E-2</v>
      </c>
      <c r="G24" s="24">
        <f t="shared" ref="G24:H24" si="6">SUM(G18:G22)/$E$9</f>
        <v>5.3861955147855377E-2</v>
      </c>
      <c r="H24" s="25">
        <f t="shared" si="6"/>
        <v>8.0792932721783062E-2</v>
      </c>
    </row>
    <row r="25" spans="3:8" s="1" customFormat="1">
      <c r="C25" s="29"/>
      <c r="D25" s="29"/>
      <c r="E25" s="29"/>
      <c r="F25" s="30"/>
      <c r="G25" s="30"/>
      <c r="H25" s="30"/>
    </row>
    <row r="26" spans="3:8" s="1" customFormat="1">
      <c r="C26" s="29"/>
      <c r="D26" s="29"/>
      <c r="E26" s="29"/>
      <c r="F26" s="30"/>
      <c r="G26" s="30"/>
      <c r="H26" s="30"/>
    </row>
    <row r="28" spans="3:8">
      <c r="C28" s="65" t="s">
        <v>24</v>
      </c>
      <c r="D28" s="65"/>
      <c r="E28" s="65"/>
      <c r="F28" s="65"/>
      <c r="G28" s="65"/>
      <c r="H28" s="65"/>
    </row>
    <row r="29" spans="3:8">
      <c r="C29" s="69" t="s">
        <v>26</v>
      </c>
      <c r="D29" s="63" t="s">
        <v>27</v>
      </c>
      <c r="E29" s="69" t="s">
        <v>25</v>
      </c>
      <c r="F29" s="64" t="s">
        <v>20</v>
      </c>
      <c r="G29" s="64"/>
      <c r="H29" s="64"/>
    </row>
    <row r="30" spans="3:8">
      <c r="C30" s="69"/>
      <c r="D30" s="64"/>
      <c r="E30" s="69"/>
      <c r="F30" s="28">
        <v>0.10299999999999999</v>
      </c>
      <c r="G30" s="28">
        <v>0.20599999999999999</v>
      </c>
      <c r="H30" s="28">
        <v>0.309</v>
      </c>
    </row>
    <row r="31" spans="3:8">
      <c r="C31" s="10" t="s">
        <v>9</v>
      </c>
      <c r="D31" s="10" t="s">
        <v>14</v>
      </c>
      <c r="E31" s="11">
        <f>'Contribution and input'!$G$13</f>
        <v>1000000</v>
      </c>
      <c r="F31" s="11">
        <f t="shared" ref="F31:H34" si="7">$E31*60%*F$17</f>
        <v>61800</v>
      </c>
      <c r="G31" s="11">
        <f t="shared" si="7"/>
        <v>123600</v>
      </c>
      <c r="H31" s="11">
        <f t="shared" si="7"/>
        <v>185400</v>
      </c>
    </row>
    <row r="32" spans="3:8">
      <c r="C32" s="10" t="s">
        <v>11</v>
      </c>
      <c r="D32" s="10" t="s">
        <v>14</v>
      </c>
      <c r="E32" s="11">
        <f>'Contribution and input'!H57</f>
        <v>1993475.0290919659</v>
      </c>
      <c r="F32" s="11">
        <f t="shared" si="7"/>
        <v>123196.75679788348</v>
      </c>
      <c r="G32" s="11">
        <f t="shared" si="7"/>
        <v>246393.51359576697</v>
      </c>
      <c r="H32" s="11">
        <f t="shared" si="7"/>
        <v>369590.27039365045</v>
      </c>
    </row>
    <row r="33" spans="3:8">
      <c r="C33" s="10" t="s">
        <v>12</v>
      </c>
      <c r="D33" s="10" t="s">
        <v>14</v>
      </c>
      <c r="E33" s="11">
        <f>SUM('Contribution and input'!J13:J57)</f>
        <v>1352739.3535480476</v>
      </c>
      <c r="F33" s="11">
        <f t="shared" si="7"/>
        <v>83599.292049269337</v>
      </c>
      <c r="G33" s="11">
        <f t="shared" si="7"/>
        <v>167198.58409853867</v>
      </c>
      <c r="H33" s="11">
        <f t="shared" si="7"/>
        <v>250797.87614780801</v>
      </c>
    </row>
    <row r="34" spans="3:8">
      <c r="C34" s="10" t="s">
        <v>13</v>
      </c>
      <c r="D34" s="10" t="s">
        <v>14</v>
      </c>
      <c r="E34" s="11">
        <f>SUM('Contribution and input'!K13:K57)</f>
        <v>959261.47892464744</v>
      </c>
      <c r="F34" s="11">
        <f>$E34*60%*F$17</f>
        <v>59282.359397543209</v>
      </c>
      <c r="G34" s="11">
        <f t="shared" si="7"/>
        <v>118564.71879508642</v>
      </c>
      <c r="H34" s="11">
        <f t="shared" si="7"/>
        <v>177847.07819262965</v>
      </c>
    </row>
    <row r="35" spans="3:8">
      <c r="C35" s="18" t="s">
        <v>17</v>
      </c>
      <c r="D35" s="18"/>
      <c r="E35" s="61">
        <f>SUM(E31:E34)</f>
        <v>5305475.8615646604</v>
      </c>
      <c r="F35" s="61"/>
      <c r="G35" s="61"/>
      <c r="H35" s="61"/>
    </row>
    <row r="36" spans="3:8">
      <c r="C36" s="18" t="s">
        <v>21</v>
      </c>
      <c r="D36" s="18"/>
      <c r="E36" s="18"/>
      <c r="F36" s="20">
        <f>$E$9-F34-F33-F32-F31</f>
        <v>4977597.453319964</v>
      </c>
      <c r="G36" s="20">
        <f t="shared" ref="G36:H36" si="8">$E$9-G34-G33-G32-G31</f>
        <v>4649719.0450752685</v>
      </c>
      <c r="H36" s="20">
        <f t="shared" si="8"/>
        <v>4321840.636830573</v>
      </c>
    </row>
    <row r="37" spans="3:8">
      <c r="C37" s="18" t="s">
        <v>22</v>
      </c>
      <c r="D37" s="18"/>
      <c r="E37" s="18"/>
      <c r="F37" s="27">
        <f>SUM(F31:F35)/$E$9</f>
        <v>6.1800000000000008E-2</v>
      </c>
      <c r="G37" s="27">
        <f t="shared" ref="G37:H37" si="9">SUM(G31:G35)/$E$9</f>
        <v>0.12360000000000002</v>
      </c>
      <c r="H37" s="27">
        <f t="shared" si="9"/>
        <v>0.18540000000000004</v>
      </c>
    </row>
  </sheetData>
  <mergeCells count="18">
    <mergeCell ref="C3:C4"/>
    <mergeCell ref="D3:D4"/>
    <mergeCell ref="E3:E4"/>
    <mergeCell ref="F3:H3"/>
    <mergeCell ref="C2:H2"/>
    <mergeCell ref="E22:H22"/>
    <mergeCell ref="E9:H9"/>
    <mergeCell ref="E35:H35"/>
    <mergeCell ref="C16:C17"/>
    <mergeCell ref="D16:D17"/>
    <mergeCell ref="E16:E17"/>
    <mergeCell ref="C15:H15"/>
    <mergeCell ref="C28:H28"/>
    <mergeCell ref="C29:C30"/>
    <mergeCell ref="D29:D30"/>
    <mergeCell ref="E29:E30"/>
    <mergeCell ref="F29:H29"/>
    <mergeCell ref="F16:H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3:H15"/>
  <sheetViews>
    <sheetView workbookViewId="0">
      <selection activeCell="D3" sqref="D3:I16"/>
    </sheetView>
  </sheetViews>
  <sheetFormatPr defaultRowHeight="15"/>
  <cols>
    <col min="5" max="5" width="39.5703125" customWidth="1"/>
    <col min="6" max="6" width="14.85546875" bestFit="1" customWidth="1"/>
  </cols>
  <sheetData>
    <row r="3" spans="5:8" ht="15.75" thickBot="1"/>
    <row r="4" spans="5:8">
      <c r="E4" s="77" t="str">
        <f>'Contribution and input'!C5</f>
        <v>Current Age (on April 1, 2016)</v>
      </c>
      <c r="F4" s="78">
        <f>'Contribution and input'!D5</f>
        <v>45</v>
      </c>
      <c r="G4" s="78"/>
      <c r="H4" s="79"/>
    </row>
    <row r="5" spans="5:8">
      <c r="E5" s="16" t="str">
        <f>'Contribution and input'!C6</f>
        <v>Retirement Age</v>
      </c>
      <c r="F5" s="71">
        <f>'Contribution and input'!D6</f>
        <v>58</v>
      </c>
      <c r="G5" s="71"/>
      <c r="H5" s="80"/>
    </row>
    <row r="6" spans="5:8">
      <c r="E6" s="16" t="str">
        <f>'Contribution and input'!C7</f>
        <v>Current Monthly Basic</v>
      </c>
      <c r="F6" s="71">
        <f>'Contribution and input'!D7</f>
        <v>25000</v>
      </c>
      <c r="G6" s="71"/>
      <c r="H6" s="80"/>
    </row>
    <row r="7" spans="5:8">
      <c r="E7" s="16" t="str">
        <f>'Contribution and input'!C8</f>
        <v>Increase in Basic Salary per year</v>
      </c>
      <c r="F7" s="72">
        <f>'Contribution and input'!D8</f>
        <v>0.08</v>
      </c>
      <c r="G7" s="72"/>
      <c r="H7" s="81"/>
    </row>
    <row r="8" spans="5:8">
      <c r="E8" s="16" t="str">
        <f>'Contribution and input'!C9</f>
        <v>Current EPF Balance</v>
      </c>
      <c r="F8" s="73">
        <f>'Contribution and input'!D9</f>
        <v>1000000</v>
      </c>
      <c r="G8" s="73"/>
      <c r="H8" s="82"/>
    </row>
    <row r="9" spans="5:8">
      <c r="E9" s="16" t="str">
        <f>'Contribution and input'!C10</f>
        <v>EPF interest rate</v>
      </c>
      <c r="F9" s="74">
        <f>'Contribution and input'!D10</f>
        <v>8.7999999999999995E-2</v>
      </c>
      <c r="G9" s="74"/>
      <c r="H9" s="83"/>
    </row>
    <row r="10" spans="5:8" s="1" customFormat="1">
      <c r="E10" s="19" t="s">
        <v>36</v>
      </c>
      <c r="F10" s="93">
        <f>SUM(Taxation!E5:E8)</f>
        <v>5305475.8615646604</v>
      </c>
      <c r="G10" s="94"/>
      <c r="H10" s="95"/>
    </row>
    <row r="11" spans="5:8" s="1" customFormat="1">
      <c r="E11" s="84" t="s">
        <v>34</v>
      </c>
      <c r="F11" s="76" t="s">
        <v>35</v>
      </c>
      <c r="G11" s="76"/>
      <c r="H11" s="85"/>
    </row>
    <row r="12" spans="5:8">
      <c r="E12" s="84"/>
      <c r="F12" s="91">
        <v>0.1</v>
      </c>
      <c r="G12" s="91">
        <v>0.2</v>
      </c>
      <c r="H12" s="92">
        <v>0.3</v>
      </c>
    </row>
    <row r="13" spans="5:8">
      <c r="E13" s="89" t="str">
        <f>Taxation!C2</f>
        <v>Scenario 1:  Only Interest is taxed</v>
      </c>
      <c r="F13" s="75">
        <f>Taxation!F11</f>
        <v>1.117380626062447E-2</v>
      </c>
      <c r="G13" s="75">
        <f>Taxation!G11</f>
        <v>2.2347612521248939E-2</v>
      </c>
      <c r="H13" s="86">
        <f>Taxation!H11</f>
        <v>3.3521418781873417E-2</v>
      </c>
    </row>
    <row r="14" spans="5:8" ht="29.25">
      <c r="E14" s="89" t="str">
        <f>Taxation!C15</f>
        <v>Scenario 2: Both Interest and Principal are taxed</v>
      </c>
      <c r="F14" s="75">
        <f>Taxation!F24</f>
        <v>2.6930977573927688E-2</v>
      </c>
      <c r="G14" s="75">
        <f>Taxation!G24</f>
        <v>5.3861955147855377E-2</v>
      </c>
      <c r="H14" s="86">
        <f>Taxation!H24</f>
        <v>8.0792932721783062E-2</v>
      </c>
    </row>
    <row r="15" spans="5:8" ht="30" thickBot="1">
      <c r="E15" s="90" t="str">
        <f>Taxation!C28</f>
        <v>Scenario 3: Everything is taxed (even corpus before April 1, 2016)</v>
      </c>
      <c r="F15" s="87">
        <f>Taxation!F37</f>
        <v>6.1800000000000008E-2</v>
      </c>
      <c r="G15" s="87">
        <f>Taxation!G37</f>
        <v>0.12360000000000002</v>
      </c>
      <c r="H15" s="88">
        <f>Taxation!H37</f>
        <v>0.18540000000000004</v>
      </c>
    </row>
  </sheetData>
  <mergeCells count="9">
    <mergeCell ref="E11:E12"/>
    <mergeCell ref="F10:H10"/>
    <mergeCell ref="F11:H11"/>
    <mergeCell ref="F4:H4"/>
    <mergeCell ref="F5:H5"/>
    <mergeCell ref="F6:H6"/>
    <mergeCell ref="F7:H7"/>
    <mergeCell ref="F8:H8"/>
    <mergeCell ref="F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Contribution and input</vt:lpstr>
      <vt:lpstr>Taxation</vt:lpstr>
      <vt:lpstr>Presentation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2016-03-04T12:12:59Z</dcterms:created>
  <dcterms:modified xsi:type="dcterms:W3CDTF">2016-03-04T14:21:08Z</dcterms:modified>
</cp:coreProperties>
</file>